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firstSheet="1" activeTab="5"/>
  </bookViews>
  <sheets>
    <sheet name="TM-indirekt CF" sheetId="1" r:id="rId1"/>
    <sheet name="TM-Mérleg" sheetId="2" r:id="rId2"/>
    <sheet name="TM-Eredmény" sheetId="3" r:id="rId3"/>
    <sheet name="Vevő-követelés n.éves tervezése" sheetId="4" r:id="rId4"/>
    <sheet name="Beruházás kalkuláció" sheetId="5" r:id="rId5"/>
    <sheet name="&quot;Árbevétel arányában&quot; módszer" sheetId="6" r:id="rId6"/>
  </sheets>
  <definedNames>
    <definedName name="OLE_LINK12" localSheetId="4">'Beruházás kalkuláció'!$A$1</definedName>
  </definedNames>
  <calcPr fullCalcOnLoad="1"/>
</workbook>
</file>

<file path=xl/sharedStrings.xml><?xml version="1.0" encoding="utf-8"?>
<sst xmlns="http://schemas.openxmlformats.org/spreadsheetml/2006/main" count="232" uniqueCount="209">
  <si>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</si>
  <si>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</si>
  <si>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</si>
  <si>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</si>
  <si>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</si>
  <si>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</si>
  <si>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</si>
  <si>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</si>
  <si>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</si>
  <si>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</si>
  <si>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</si>
  <si>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</si>
  <si>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</si>
  <si>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</si>
  <si>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</si>
  <si>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</si>
  <si>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</si>
  <si>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</si>
  <si>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</si>
  <si>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</si>
  <si>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</si>
  <si>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</si>
  <si>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</si>
  <si>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</si>
  <si>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</si>
  <si>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</si>
  <si>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</si>
  <si>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</si>
  <si>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</si>
  <si>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</si>
  <si>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</si>
  <si>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</si>
  <si>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Adózás előtti eredmény</t>
  </si>
  <si>
    <t>Elszámolt amortizáció</t>
  </si>
  <si>
    <t>Elszámolt értékvesztés</t>
  </si>
  <si>
    <t>Céltartalékképzés- és -felhasználás különbsége</t>
  </si>
  <si>
    <t>Befektetési eszközök értékesítésének eredménye</t>
  </si>
  <si>
    <t>Szállítói kötelezettség változása</t>
  </si>
  <si>
    <t>Egyéb rövid lejáratú kötelezettségek változása</t>
  </si>
  <si>
    <t>Passzív időbeli elhatárolások változása</t>
  </si>
  <si>
    <t>Vevőkövetelések változása</t>
  </si>
  <si>
    <t>Fizetett nyereségadó</t>
  </si>
  <si>
    <t>Fizetett osztalék</t>
  </si>
  <si>
    <t>I.</t>
  </si>
  <si>
    <t>Működési cash flow</t>
  </si>
  <si>
    <t>Befektetett eszközök eladása</t>
  </si>
  <si>
    <t>Kapott osztalék</t>
  </si>
  <si>
    <t>II.</t>
  </si>
  <si>
    <t>Beruházási cash flow</t>
  </si>
  <si>
    <t>Részvénykibocsátás bevétele</t>
  </si>
  <si>
    <t>Kötvénykibocsátás bevétele</t>
  </si>
  <si>
    <t>Rövid lejáratú hitel felvétele</t>
  </si>
  <si>
    <t>Véglegesen kapott pénzeszköz</t>
  </si>
  <si>
    <t>Részvénybevonás</t>
  </si>
  <si>
    <t>Kötvényvisszafizetés</t>
  </si>
  <si>
    <t>Hosszú lejáratú hitel törlesztése</t>
  </si>
  <si>
    <t>Véglegesen átadott pénzeszköz</t>
  </si>
  <si>
    <t>III.</t>
  </si>
  <si>
    <t>Pénzügyi cash flow</t>
  </si>
  <si>
    <t>IV.</t>
  </si>
  <si>
    <t>Cash flow (pénzeszközök változása)</t>
  </si>
  <si>
    <t>Források</t>
  </si>
  <si>
    <t>Elszámolt értékcsökkenés</t>
  </si>
  <si>
    <t>V.</t>
  </si>
  <si>
    <t>Összes forrás</t>
  </si>
  <si>
    <t>Felhasználások</t>
  </si>
  <si>
    <t>A net working capital változása</t>
  </si>
  <si>
    <t>Beruházás</t>
  </si>
  <si>
    <t>Osztalék</t>
  </si>
  <si>
    <t>Adófizetés</t>
  </si>
  <si>
    <t>VI.</t>
  </si>
  <si>
    <t>Összes felhasználás</t>
  </si>
  <si>
    <t>Befektetett eszközök bruttó értéke</t>
  </si>
  <si>
    <t>Értékcsökkenés</t>
  </si>
  <si>
    <t>Befektetett eszközök nettó értéke</t>
  </si>
  <si>
    <t>Készletek</t>
  </si>
  <si>
    <t>Pénzeszközök</t>
  </si>
  <si>
    <t>Forgóeszközök</t>
  </si>
  <si>
    <t>Saját tőke</t>
  </si>
  <si>
    <t>Kötelezettségek</t>
  </si>
  <si>
    <t>Rövid lejáratú hitel</t>
  </si>
  <si>
    <t>Szállító</t>
  </si>
  <si>
    <t>Egyéb rövid lejáratú kötelezettségek</t>
  </si>
  <si>
    <t>Összes rövid lejáratú kötelezettség</t>
  </si>
  <si>
    <t>Net working capital</t>
  </si>
  <si>
    <t>Hosszú lejáratú hitel</t>
  </si>
  <si>
    <t>Összes eszköz</t>
  </si>
  <si>
    <t xml:space="preserve">  Ebből jegyzett tőke</t>
  </si>
  <si>
    <t xml:space="preserve">  Ebből ereménytartalék</t>
  </si>
  <si>
    <t xml:space="preserve">  Ebből mérlegeredmény</t>
  </si>
  <si>
    <t>I. Belföldi értékesítés árbevétele</t>
  </si>
  <si>
    <t>II. Exportértékesítés</t>
  </si>
  <si>
    <t>III. Összes értékesítés</t>
  </si>
  <si>
    <t>Egyéb bevételek</t>
  </si>
  <si>
    <t>IV. Anyagjellegű ráfordítások</t>
  </si>
  <si>
    <t>V. Személyi jellegű ráfordítások</t>
  </si>
  <si>
    <t>VI. Értékcsökkenési leírás</t>
  </si>
  <si>
    <t>VII. Egyéb költségek és ráfordítások</t>
  </si>
  <si>
    <t>A) Üzemi tevékenység eredménye</t>
  </si>
  <si>
    <t>B) Pénzügyi műveletek eredménye</t>
  </si>
  <si>
    <t>C) Szokásos vállalkozói eredmény</t>
  </si>
  <si>
    <t>D) Rendkívüli eredmény</t>
  </si>
  <si>
    <t>E) Adózás előtti eredmény</t>
  </si>
  <si>
    <t>Adófizetési kötelezettség</t>
  </si>
  <si>
    <t>F) Adózott eredmény</t>
  </si>
  <si>
    <t>Jóváhagyott osztalék</t>
  </si>
  <si>
    <t>G) Mérleg szerinti eredmény</t>
  </si>
  <si>
    <t>A Tm fehérneműgyár 2001 évi tényleges és 2002-es tervezett CF-ja, valamint a 2002-es tervezett források és felhasználások kimutatása (M Ft)</t>
  </si>
  <si>
    <t>Hosszú lejáratú hiteltörlesztés</t>
  </si>
  <si>
    <t>20XX-2. évi tény</t>
  </si>
  <si>
    <t>20XX-1. évi tény</t>
  </si>
  <si>
    <t>20XX. évi terv</t>
  </si>
  <si>
    <t>A TM Fehérneműgyár 2000-2001. évi tény és 2002-es tervezett mérlege (MFt)</t>
  </si>
  <si>
    <t>Összes költségek és ráfordítások:</t>
  </si>
  <si>
    <t>A TM 20XX-2 és 20XX-1 évi tény-, és 20XX-es tervezett eredménykimutatása (M Ft)</t>
  </si>
  <si>
    <t>20XX évi terv</t>
  </si>
  <si>
    <t>A TM fehérneműgyár 20XX-1 évi tényleges és 20XX-es tervezett indirekt CF-ja</t>
  </si>
  <si>
    <t>növekedés*</t>
  </si>
  <si>
    <t>Eszköz-növekedési ráta*:</t>
  </si>
  <si>
    <t>Direkt Nettó CF:</t>
  </si>
  <si>
    <t>A 20XX-es tervezett források és felhasználások mérlege (MFt)</t>
  </si>
  <si>
    <t>Befektetett eszközök beszerzése, +tavalyi pótlás</t>
  </si>
  <si>
    <t>árbevételben</t>
  </si>
  <si>
    <t>költségben</t>
  </si>
  <si>
    <t>(befektetett eszköz növekedés lekötési ráta):</t>
  </si>
  <si>
    <t>Megvalósítandó hatékonyság-növekedés</t>
  </si>
  <si>
    <t>(előző két év):</t>
  </si>
  <si>
    <t>(tavaly és a terv):</t>
  </si>
  <si>
    <t>kinnlevőség-növekedés:</t>
  </si>
  <si>
    <t>árbevétel növekedés:</t>
  </si>
  <si>
    <t>Vevő követelés (kinnlevőség)</t>
  </si>
  <si>
    <t>Aktív időbeli elhatárolások változása</t>
  </si>
  <si>
    <t>!!!</t>
  </si>
  <si>
    <t>A TM Fehérneműgyár 20XX évi árbevétel, pénzbevétel és vevőállomány terve negyedéves bontásban, MFt:</t>
  </si>
  <si>
    <t>I.n.év</t>
  </si>
  <si>
    <t>II.n.é</t>
  </si>
  <si>
    <t>III.né</t>
  </si>
  <si>
    <t>IV.n.év</t>
  </si>
  <si>
    <t>Éves</t>
  </si>
  <si>
    <t>Nyitó vevő</t>
  </si>
  <si>
    <t>Készpénzes eladás bevétele</t>
  </si>
  <si>
    <t>Pénzbevétel nyitó vevő befolyásból</t>
  </si>
  <si>
    <t>Összes befolyt árbevétel</t>
  </si>
  <si>
    <t>Záró vevő</t>
  </si>
  <si>
    <t>Export árbevétel</t>
  </si>
  <si>
    <t>Belföldi árbevétel</t>
  </si>
  <si>
    <t>Pénzbevétel hiteleladásból (a fele)</t>
  </si>
  <si>
    <t>Aktuális kp. eladás: az árbevétel %-ában:</t>
  </si>
  <si>
    <t>Készletállomány és pénzkészlet változása</t>
  </si>
  <si>
    <t>Új eszköz beszerzése miatti kiadások</t>
  </si>
  <si>
    <t>Építés, szerelés, üzembe helyezés kiadásai</t>
  </si>
  <si>
    <t>Kezdő nettó forgóeszköz-szükséglet miatti kiadások</t>
  </si>
  <si>
    <t>Csere révén, régi gép értékesítés bevétele</t>
  </si>
  <si>
    <t>Induló pénzáram összesen:</t>
  </si>
  <si>
    <t>A beruházás pénz be- és kiáramlásainak és a Nettó CF-nak a meghatározása</t>
  </si>
  <si>
    <t>11+44+?</t>
  </si>
  <si>
    <t>Éves árbevétel</t>
  </si>
  <si>
    <t>(a)</t>
  </si>
  <si>
    <t>Átlagos vevőállomány</t>
  </si>
  <si>
    <t>(b)</t>
  </si>
  <si>
    <t>Átlagos éves forgási sebesség</t>
  </si>
  <si>
    <t>( a / b )</t>
  </si>
  <si>
    <t>Megtakarított lekötött tőke</t>
  </si>
  <si>
    <t>–</t>
  </si>
  <si>
    <t>Átlagos árbev. befoly. idő</t>
  </si>
  <si>
    <t>(1 év/6) 60 nap</t>
  </si>
  <si>
    <t>(1 év/9) 40 nap</t>
  </si>
  <si>
    <t>Eredmény levezetés</t>
  </si>
  <si>
    <t>Értékesítés nettó árbevétele MdFt</t>
  </si>
  <si>
    <t>Aktívált saját teljesítmények értéke</t>
  </si>
  <si>
    <t>Anyagköltség</t>
  </si>
  <si>
    <t>Igénybe vett szolgáltatások értéke</t>
  </si>
  <si>
    <t>Egyéb szolgáltatások értéke</t>
  </si>
  <si>
    <t>Eladott áruk beszerzési értéke</t>
  </si>
  <si>
    <t>Eladott (közvetített) szolgáltatások értéke</t>
  </si>
  <si>
    <t>Anyagjellegű ráfordítások</t>
  </si>
  <si>
    <t>Bérköltség</t>
  </si>
  <si>
    <t>Személyi jellegű egyéb kifizetések</t>
  </si>
  <si>
    <t>Bérjárulékok</t>
  </si>
  <si>
    <t>Személyi jellegű ráfordítások</t>
  </si>
  <si>
    <t>Értékcsökkenési leírás</t>
  </si>
  <si>
    <t>Egyéb ráfordítások</t>
  </si>
  <si>
    <t>Ebből: értékvesztés</t>
  </si>
  <si>
    <t xml:space="preserve">           -      </t>
  </si>
  <si>
    <t xml:space="preserve">          -      </t>
  </si>
  <si>
    <t>ÜZEMI TEVÉKENYSÉG EREDMÉNYE</t>
  </si>
  <si>
    <t>Mérleg alakulása</t>
  </si>
  <si>
    <t>(2006/2005-1)*100 %</t>
  </si>
  <si>
    <t>Eszközök</t>
  </si>
  <si>
    <t>Befektetett eszközök</t>
  </si>
  <si>
    <t xml:space="preserve">Eszközök összesen </t>
  </si>
  <si>
    <t>(2006/2005)-1 *100    %</t>
  </si>
  <si>
    <t xml:space="preserve">Céltartalékok </t>
  </si>
  <si>
    <t xml:space="preserve">Kötelezettségek </t>
  </si>
  <si>
    <t>Hosszú lejáratú kötelezettségek</t>
  </si>
  <si>
    <t>                    0</t>
  </si>
  <si>
    <t xml:space="preserve">Rövid lejáratú kötelezettségek </t>
  </si>
  <si>
    <t>Cash flow kimutatás</t>
  </si>
  <si>
    <t>Üzleti tevékenység cash flow</t>
  </si>
  <si>
    <t>Befektetési tevékenység cash flow</t>
  </si>
  <si>
    <t>Pénzeszközök állományváltozása</t>
  </si>
  <si>
    <t>Növekedési ütemek 2005-ről 2006-ra</t>
  </si>
  <si>
    <t xml:space="preserve">Tételek </t>
  </si>
  <si>
    <t>2006/2005-1 %-ban</t>
  </si>
  <si>
    <t>Üzemi - üzleti eredmény</t>
  </si>
  <si>
    <t>Nettó árbevétel+egyéb bevételek</t>
  </si>
  <si>
    <t>Tőkeintenzitási mutató</t>
  </si>
  <si>
    <t>Árbevétel összesen</t>
  </si>
  <si>
    <t>('2006/05'-1) *100 %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</si>
</sst>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9" fillId="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21" borderId="7" applyNumberFormat="0" applyFont="0" applyAlignment="0" applyProtection="0"/>
    <xf numFmtId="0" fontId="17" fillId="6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1" xfId="0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0" fillId="24" borderId="25" xfId="0" applyFill="1" applyBorder="1" applyAlignment="1">
      <alignment horizontal="right"/>
    </xf>
    <xf numFmtId="0" fontId="0" fillId="24" borderId="0" xfId="0" applyFill="1" applyBorder="1" applyAlignment="1">
      <alignment/>
    </xf>
    <xf numFmtId="0" fontId="0" fillId="24" borderId="31" xfId="0" applyFill="1" applyBorder="1" applyAlignment="1">
      <alignment horizontal="center"/>
    </xf>
    <xf numFmtId="0" fontId="3" fillId="22" borderId="14" xfId="0" applyFont="1" applyFill="1" applyBorder="1" applyAlignment="1">
      <alignment/>
    </xf>
    <xf numFmtId="0" fontId="3" fillId="22" borderId="12" xfId="0" applyFont="1" applyFill="1" applyBorder="1" applyAlignment="1">
      <alignment horizontal="center"/>
    </xf>
    <xf numFmtId="0" fontId="3" fillId="22" borderId="20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0" fillId="24" borderId="12" xfId="0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62" applyNumberFormat="1" applyFont="1" applyAlignment="1">
      <alignment/>
    </xf>
    <xf numFmtId="0" fontId="0" fillId="24" borderId="0" xfId="0" applyFill="1" applyAlignment="1" quotePrefix="1">
      <alignment horizontal="right"/>
    </xf>
    <xf numFmtId="0" fontId="2" fillId="0" borderId="0" xfId="0" applyFont="1" applyBorder="1" applyAlignment="1">
      <alignment horizontal="right"/>
    </xf>
    <xf numFmtId="10" fontId="0" fillId="0" borderId="0" xfId="62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/>
    </xf>
    <xf numFmtId="9" fontId="3" fillId="0" borderId="0" xfId="62" applyFont="1" applyAlignment="1">
      <alignment/>
    </xf>
    <xf numFmtId="0" fontId="0" fillId="0" borderId="0" xfId="0" applyAlignment="1">
      <alignment horizontal="left"/>
    </xf>
    <xf numFmtId="0" fontId="21" fillId="5" borderId="0" xfId="59" applyAlignment="1">
      <alignment horizontal="left"/>
    </xf>
    <xf numFmtId="0" fontId="21" fillId="5" borderId="0" xfId="59" applyAlignment="1">
      <alignment/>
    </xf>
    <xf numFmtId="10" fontId="21" fillId="5" borderId="0" xfId="59" applyNumberForma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left" indent="2"/>
    </xf>
    <xf numFmtId="0" fontId="24" fillId="0" borderId="0" xfId="0" applyFont="1" applyAlignment="1">
      <alignment/>
    </xf>
    <xf numFmtId="0" fontId="24" fillId="0" borderId="34" xfId="0" applyFont="1" applyBorder="1" applyAlignment="1">
      <alignment horizontal="center" vertical="top" wrapText="1"/>
    </xf>
    <xf numFmtId="0" fontId="24" fillId="0" borderId="35" xfId="0" applyFont="1" applyBorder="1" applyAlignment="1">
      <alignment vertical="top" wrapText="1"/>
    </xf>
    <xf numFmtId="0" fontId="24" fillId="0" borderId="36" xfId="0" applyFont="1" applyBorder="1" applyAlignment="1">
      <alignment horizontal="right" vertical="top" wrapText="1"/>
    </xf>
    <xf numFmtId="0" fontId="24" fillId="0" borderId="0" xfId="0" applyFont="1" applyFill="1" applyBorder="1" applyAlignment="1">
      <alignment vertical="top" wrapText="1"/>
    </xf>
    <xf numFmtId="0" fontId="24" fillId="24" borderId="36" xfId="0" applyFont="1" applyFill="1" applyBorder="1" applyAlignment="1">
      <alignment horizontal="right" vertical="top" wrapText="1"/>
    </xf>
    <xf numFmtId="0" fontId="24" fillId="23" borderId="36" xfId="0" applyFont="1" applyFill="1" applyBorder="1" applyAlignment="1">
      <alignment horizontal="center" vertical="top" wrapText="1"/>
    </xf>
    <xf numFmtId="0" fontId="24" fillId="24" borderId="36" xfId="0" applyFont="1" applyFill="1" applyBorder="1" applyAlignment="1">
      <alignment horizontal="center" vertical="top" wrapText="1"/>
    </xf>
    <xf numFmtId="0" fontId="24" fillId="9" borderId="36" xfId="0" applyFont="1" applyFill="1" applyBorder="1" applyAlignment="1">
      <alignment horizontal="center" vertical="top" wrapText="1"/>
    </xf>
    <xf numFmtId="0" fontId="24" fillId="15" borderId="36" xfId="0" applyFont="1" applyFill="1" applyBorder="1" applyAlignment="1">
      <alignment horizontal="center" vertical="top" wrapText="1"/>
    </xf>
    <xf numFmtId="0" fontId="25" fillId="0" borderId="35" xfId="0" applyFont="1" applyBorder="1" applyAlignment="1">
      <alignment vertical="top" wrapText="1"/>
    </xf>
    <xf numFmtId="0" fontId="0" fillId="0" borderId="0" xfId="0" applyAlignment="1" quotePrefix="1">
      <alignment/>
    </xf>
    <xf numFmtId="1" fontId="24" fillId="23" borderId="36" xfId="0" applyNumberFormat="1" applyFont="1" applyFill="1" applyBorder="1" applyAlignment="1">
      <alignment horizontal="right" vertical="top" wrapText="1"/>
    </xf>
    <xf numFmtId="1" fontId="24" fillId="24" borderId="36" xfId="0" applyNumberFormat="1" applyFont="1" applyFill="1" applyBorder="1" applyAlignment="1">
      <alignment horizontal="right" vertical="top" wrapText="1"/>
    </xf>
    <xf numFmtId="1" fontId="24" fillId="9" borderId="36" xfId="0" applyNumberFormat="1" applyFont="1" applyFill="1" applyBorder="1" applyAlignment="1">
      <alignment horizontal="right" vertical="top" wrapText="1"/>
    </xf>
    <xf numFmtId="1" fontId="24" fillId="15" borderId="36" xfId="0" applyNumberFormat="1" applyFont="1" applyFill="1" applyBorder="1" applyAlignment="1">
      <alignment horizontal="right" vertical="top" wrapText="1"/>
    </xf>
    <xf numFmtId="0" fontId="26" fillId="26" borderId="12" xfId="0" applyFont="1" applyFill="1" applyBorder="1" applyAlignment="1">
      <alignment horizontal="right" vertical="top" wrapText="1"/>
    </xf>
    <xf numFmtId="1" fontId="26" fillId="23" borderId="36" xfId="0" applyNumberFormat="1" applyFont="1" applyFill="1" applyBorder="1" applyAlignment="1">
      <alignment horizontal="right" vertical="top" wrapText="1"/>
    </xf>
    <xf numFmtId="1" fontId="26" fillId="24" borderId="36" xfId="0" applyNumberFormat="1" applyFont="1" applyFill="1" applyBorder="1" applyAlignment="1">
      <alignment horizontal="right" vertical="top" wrapText="1"/>
    </xf>
    <xf numFmtId="1" fontId="26" fillId="9" borderId="36" xfId="0" applyNumberFormat="1" applyFont="1" applyFill="1" applyBorder="1" applyAlignment="1">
      <alignment horizontal="right" vertical="top" wrapText="1"/>
    </xf>
    <xf numFmtId="1" fontId="26" fillId="15" borderId="36" xfId="0" applyNumberFormat="1" applyFont="1" applyFill="1" applyBorder="1" applyAlignment="1">
      <alignment horizontal="right" vertical="top" wrapText="1"/>
    </xf>
    <xf numFmtId="0" fontId="24" fillId="6" borderId="36" xfId="0" applyFont="1" applyFill="1" applyBorder="1" applyAlignment="1">
      <alignment horizontal="center" vertical="top" wrapText="1"/>
    </xf>
    <xf numFmtId="1" fontId="24" fillId="6" borderId="36" xfId="0" applyNumberFormat="1" applyFont="1" applyFill="1" applyBorder="1" applyAlignment="1">
      <alignment horizontal="right" vertical="top" wrapText="1"/>
    </xf>
    <xf numFmtId="1" fontId="26" fillId="6" borderId="36" xfId="0" applyNumberFormat="1" applyFont="1" applyFill="1" applyBorder="1" applyAlignment="1">
      <alignment horizontal="right" vertical="top" wrapText="1"/>
    </xf>
    <xf numFmtId="1" fontId="0" fillId="6" borderId="23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24" fillId="0" borderId="37" xfId="0" applyFont="1" applyBorder="1" applyAlignment="1">
      <alignment vertical="top" wrapText="1"/>
    </xf>
    <xf numFmtId="0" fontId="24" fillId="0" borderId="38" xfId="0" applyFont="1" applyBorder="1" applyAlignment="1">
      <alignment horizontal="right" vertical="top" wrapText="1"/>
    </xf>
    <xf numFmtId="0" fontId="27" fillId="0" borderId="0" xfId="0" applyFont="1" applyAlignment="1">
      <alignment/>
    </xf>
    <xf numFmtId="0" fontId="24" fillId="24" borderId="35" xfId="0" applyFont="1" applyFill="1" applyBorder="1" applyAlignment="1">
      <alignment vertical="top" wrapText="1"/>
    </xf>
    <xf numFmtId="0" fontId="0" fillId="24" borderId="23" xfId="0" applyFill="1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3" fontId="24" fillId="0" borderId="35" xfId="0" applyNumberFormat="1" applyFont="1" applyBorder="1" applyAlignment="1">
      <alignment horizontal="right" vertical="top" wrapText="1"/>
    </xf>
    <xf numFmtId="3" fontId="24" fillId="0" borderId="36" xfId="0" applyNumberFormat="1" applyFont="1" applyBorder="1" applyAlignment="1">
      <alignment horizontal="right" vertical="top" wrapText="1"/>
    </xf>
    <xf numFmtId="0" fontId="24" fillId="0" borderId="36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40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8" xfId="0" applyFont="1" applyBorder="1" applyAlignment="1">
      <alignment horizontal="right"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0" fillId="0" borderId="36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6" xfId="0" applyFont="1" applyBorder="1" applyAlignment="1">
      <alignment horizontal="right"/>
    </xf>
    <xf numFmtId="9" fontId="2" fillId="0" borderId="37" xfId="0" applyNumberFormat="1" applyFont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50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="120" zoomScaleNormal="120" zoomScalePageLayoutView="0" workbookViewId="0" topLeftCell="A11">
      <selection activeCell="D30" sqref="D30"/>
    </sheetView>
  </sheetViews>
  <sheetFormatPr defaultColWidth="9.140625" defaultRowHeight="12.75"/>
  <cols>
    <col min="1" max="1" width="4.8515625" style="0" customWidth="1"/>
    <col min="2" max="2" width="43.421875" style="0" bestFit="1" customWidth="1"/>
    <col min="3" max="3" width="14.140625" style="0" bestFit="1" customWidth="1"/>
    <col min="4" max="4" width="12.7109375" style="0" customWidth="1"/>
  </cols>
  <sheetData>
    <row r="1" spans="1:4" ht="12.75">
      <c r="A1" s="113" t="s">
        <v>116</v>
      </c>
      <c r="B1" s="114"/>
      <c r="C1" s="114"/>
      <c r="D1" s="115"/>
    </row>
    <row r="2" spans="1:4" ht="12.75">
      <c r="A2" s="37"/>
      <c r="B2" s="34"/>
      <c r="C2" s="30" t="s">
        <v>110</v>
      </c>
      <c r="D2" s="38" t="s">
        <v>115</v>
      </c>
    </row>
    <row r="3" spans="1:4" ht="12.75">
      <c r="A3" s="26" t="s">
        <v>0</v>
      </c>
      <c r="B3" s="34" t="s">
        <v>32</v>
      </c>
      <c r="C3" s="30">
        <v>45</v>
      </c>
      <c r="D3" s="38">
        <f>+'TM-Eredmény'!D16</f>
        <v>55</v>
      </c>
    </row>
    <row r="4" spans="1:4" ht="12.75">
      <c r="A4" s="26" t="s">
        <v>1</v>
      </c>
      <c r="B4" s="34" t="s">
        <v>33</v>
      </c>
      <c r="C4" s="30">
        <v>44</v>
      </c>
      <c r="D4" s="38">
        <f>+'TM-Eredmény'!D9</f>
        <v>46</v>
      </c>
    </row>
    <row r="5" spans="1:4" ht="12.75">
      <c r="A5" s="26" t="s">
        <v>2</v>
      </c>
      <c r="B5" s="34" t="s">
        <v>34</v>
      </c>
      <c r="C5" s="30">
        <v>0</v>
      </c>
      <c r="D5" s="38">
        <v>0</v>
      </c>
    </row>
    <row r="6" spans="1:4" ht="12.75">
      <c r="A6" s="26" t="s">
        <v>3</v>
      </c>
      <c r="B6" s="34" t="s">
        <v>35</v>
      </c>
      <c r="C6" s="30">
        <v>0</v>
      </c>
      <c r="D6" s="38">
        <v>0</v>
      </c>
    </row>
    <row r="7" spans="1:4" ht="12.75">
      <c r="A7" s="26" t="s">
        <v>4</v>
      </c>
      <c r="B7" s="34" t="s">
        <v>36</v>
      </c>
      <c r="C7" s="30">
        <v>0</v>
      </c>
      <c r="D7" s="38">
        <v>0</v>
      </c>
    </row>
    <row r="8" spans="1:4" ht="12.75">
      <c r="A8" s="26" t="s">
        <v>5</v>
      </c>
      <c r="B8" s="34" t="s">
        <v>37</v>
      </c>
      <c r="C8" s="30">
        <v>26</v>
      </c>
      <c r="D8" s="38">
        <f>+'TM-Mérleg'!D19-'TM-Mérleg'!C19</f>
        <v>-30</v>
      </c>
    </row>
    <row r="9" spans="1:4" ht="12.75">
      <c r="A9" s="26" t="s">
        <v>6</v>
      </c>
      <c r="B9" s="34" t="s">
        <v>38</v>
      </c>
      <c r="C9" s="30">
        <v>8</v>
      </c>
      <c r="D9" s="38">
        <f>+'TM-Mérleg'!D20-'TM-Mérleg'!C20</f>
        <v>5</v>
      </c>
    </row>
    <row r="10" spans="1:4" ht="12.75">
      <c r="A10" s="26" t="s">
        <v>7</v>
      </c>
      <c r="B10" s="34" t="s">
        <v>39</v>
      </c>
      <c r="C10" s="30">
        <v>0</v>
      </c>
      <c r="D10" s="38">
        <v>0</v>
      </c>
    </row>
    <row r="11" spans="1:4" ht="12.75">
      <c r="A11" s="26" t="s">
        <v>8</v>
      </c>
      <c r="B11" s="34" t="s">
        <v>40</v>
      </c>
      <c r="C11" s="30">
        <v>-10</v>
      </c>
      <c r="D11" s="38">
        <f>-'TM-Mérleg'!D7+'TM-Mérleg'!C7</f>
        <v>-5</v>
      </c>
    </row>
    <row r="12" spans="1:4" ht="12.75">
      <c r="A12" s="26" t="s">
        <v>9</v>
      </c>
      <c r="B12" s="34" t="s">
        <v>148</v>
      </c>
      <c r="C12" s="30">
        <v>-3</v>
      </c>
      <c r="D12" s="100">
        <f>-'TM-Mérleg'!D6+'TM-Mérleg'!C6-'TM-Mérleg'!D8+'TM-Mérleg'!C8</f>
        <v>-6</v>
      </c>
    </row>
    <row r="13" spans="1:4" ht="12.75">
      <c r="A13" s="26" t="s">
        <v>10</v>
      </c>
      <c r="B13" s="72" t="s">
        <v>131</v>
      </c>
      <c r="C13" s="30">
        <v>0</v>
      </c>
      <c r="D13" s="38">
        <v>0</v>
      </c>
    </row>
    <row r="14" spans="1:4" ht="12.75">
      <c r="A14" s="26" t="s">
        <v>11</v>
      </c>
      <c r="B14" s="34" t="s">
        <v>41</v>
      </c>
      <c r="C14" s="30">
        <v>-8</v>
      </c>
      <c r="D14" s="38">
        <f>-'TM-Eredmény'!D19</f>
        <v>-10</v>
      </c>
    </row>
    <row r="15" spans="1:4" ht="12.75">
      <c r="A15" s="26" t="s">
        <v>12</v>
      </c>
      <c r="B15" s="34" t="s">
        <v>42</v>
      </c>
      <c r="C15" s="30">
        <v>-7</v>
      </c>
      <c r="D15" s="38">
        <f>-'TM-Eredmény'!D21</f>
        <v>-10</v>
      </c>
    </row>
    <row r="16" spans="1:4" ht="12.75">
      <c r="A16" s="39" t="s">
        <v>43</v>
      </c>
      <c r="B16" s="35" t="s">
        <v>44</v>
      </c>
      <c r="C16" s="36">
        <f>SUM(C3:C15)</f>
        <v>95</v>
      </c>
      <c r="D16" s="40">
        <f>SUM(D3:D15)</f>
        <v>45</v>
      </c>
    </row>
    <row r="17" spans="1:5" ht="12.75">
      <c r="A17" s="43" t="s">
        <v>13</v>
      </c>
      <c r="B17" s="44" t="s">
        <v>121</v>
      </c>
      <c r="C17" s="30">
        <v>-60</v>
      </c>
      <c r="D17" s="45">
        <f>-'TM-Mérleg'!C4+'TM-Mérleg'!C3-'TM-Mérleg'!D3</f>
        <v>-55</v>
      </c>
      <c r="E17" s="61" t="s">
        <v>155</v>
      </c>
    </row>
    <row r="18" spans="1:4" ht="12.75">
      <c r="A18" s="26" t="s">
        <v>14</v>
      </c>
      <c r="B18" s="34" t="s">
        <v>45</v>
      </c>
      <c r="C18" s="30">
        <v>0</v>
      </c>
      <c r="D18" s="38">
        <v>0</v>
      </c>
    </row>
    <row r="19" spans="1:4" ht="12.75">
      <c r="A19" s="26" t="s">
        <v>15</v>
      </c>
      <c r="B19" s="34" t="s">
        <v>46</v>
      </c>
      <c r="C19" s="30">
        <v>0</v>
      </c>
      <c r="D19" s="38">
        <v>0</v>
      </c>
    </row>
    <row r="20" spans="1:4" ht="12.75">
      <c r="A20" s="39" t="s">
        <v>47</v>
      </c>
      <c r="B20" s="35" t="s">
        <v>48</v>
      </c>
      <c r="C20" s="36">
        <f>SUM(C17:C19)</f>
        <v>-60</v>
      </c>
      <c r="D20" s="40">
        <f>SUM(D17:D19)</f>
        <v>-55</v>
      </c>
    </row>
    <row r="21" spans="1:4" ht="12.75">
      <c r="A21" s="26" t="s">
        <v>16</v>
      </c>
      <c r="B21" s="34" t="s">
        <v>49</v>
      </c>
      <c r="C21" s="30">
        <v>0</v>
      </c>
      <c r="D21" s="38">
        <v>0</v>
      </c>
    </row>
    <row r="22" spans="1:4" ht="12.75">
      <c r="A22" s="26" t="s">
        <v>17</v>
      </c>
      <c r="B22" s="34" t="s">
        <v>50</v>
      </c>
      <c r="C22" s="30">
        <v>0</v>
      </c>
      <c r="D22" s="38">
        <v>0</v>
      </c>
    </row>
    <row r="23" spans="1:4" ht="12.75">
      <c r="A23" s="26" t="s">
        <v>18</v>
      </c>
      <c r="B23" s="34" t="s">
        <v>51</v>
      </c>
      <c r="C23" s="30">
        <v>0</v>
      </c>
      <c r="D23" s="38">
        <f>-'TM-Mérleg'!C18+'TM-Mérleg'!D18</f>
        <v>14</v>
      </c>
    </row>
    <row r="24" spans="1:4" ht="12.75">
      <c r="A24" s="26" t="s">
        <v>19</v>
      </c>
      <c r="B24" s="34" t="s">
        <v>52</v>
      </c>
      <c r="C24" s="30">
        <v>0</v>
      </c>
      <c r="D24" s="38">
        <v>0</v>
      </c>
    </row>
    <row r="25" spans="1:4" ht="12.75">
      <c r="A25" s="26" t="s">
        <v>20</v>
      </c>
      <c r="B25" s="34" t="s">
        <v>53</v>
      </c>
      <c r="C25" s="30">
        <v>0</v>
      </c>
      <c r="D25" s="38">
        <v>0</v>
      </c>
    </row>
    <row r="26" spans="1:4" ht="12.75">
      <c r="A26" s="26" t="s">
        <v>21</v>
      </c>
      <c r="B26" s="34" t="s">
        <v>54</v>
      </c>
      <c r="C26" s="30">
        <v>0</v>
      </c>
      <c r="D26" s="38">
        <v>0</v>
      </c>
    </row>
    <row r="27" spans="1:4" ht="12.75">
      <c r="A27" s="26" t="s">
        <v>22</v>
      </c>
      <c r="B27" s="34" t="s">
        <v>55</v>
      </c>
      <c r="C27" s="30">
        <v>-33</v>
      </c>
      <c r="D27" s="38">
        <f>+'TM-Mérleg'!D17-'TM-Mérleg'!C17</f>
        <v>-4</v>
      </c>
    </row>
    <row r="28" spans="1:4" ht="12.75">
      <c r="A28" s="26" t="s">
        <v>23</v>
      </c>
      <c r="B28" s="34" t="s">
        <v>56</v>
      </c>
      <c r="C28" s="30">
        <v>0</v>
      </c>
      <c r="D28" s="38">
        <v>0</v>
      </c>
    </row>
    <row r="29" spans="1:4" ht="12.75">
      <c r="A29" s="39" t="s">
        <v>57</v>
      </c>
      <c r="B29" s="35" t="s">
        <v>58</v>
      </c>
      <c r="C29" s="36">
        <f>SUM(C21:C28)</f>
        <v>-33</v>
      </c>
      <c r="D29" s="40">
        <f>SUM(D21:D28)</f>
        <v>10</v>
      </c>
    </row>
    <row r="30" spans="1:4" ht="13.5" thickBot="1">
      <c r="A30" s="28" t="s">
        <v>59</v>
      </c>
      <c r="B30" s="29" t="s">
        <v>60</v>
      </c>
      <c r="C30" s="15">
        <f>C29+C20+C16</f>
        <v>2</v>
      </c>
      <c r="D30" s="16">
        <f>D29+D20+D16</f>
        <v>0</v>
      </c>
    </row>
    <row r="31" spans="1:4" ht="13.5" thickBot="1">
      <c r="A31" s="62"/>
      <c r="B31" s="35"/>
      <c r="C31" s="36"/>
      <c r="D31" s="36"/>
    </row>
    <row r="32" spans="1:4" ht="13.5" thickBot="1">
      <c r="A32" s="110" t="s">
        <v>119</v>
      </c>
      <c r="B32" s="111" t="s">
        <v>107</v>
      </c>
      <c r="C32" s="111" t="s">
        <v>107</v>
      </c>
      <c r="D32" s="112" t="s">
        <v>107</v>
      </c>
    </row>
    <row r="33" spans="1:4" ht="13.5" thickBot="1">
      <c r="A33" s="110" t="s">
        <v>120</v>
      </c>
      <c r="B33" s="111" t="s">
        <v>107</v>
      </c>
      <c r="C33" s="111" t="s">
        <v>107</v>
      </c>
      <c r="D33" s="112" t="s">
        <v>107</v>
      </c>
    </row>
    <row r="34" spans="1:4" ht="12.75">
      <c r="A34" s="41" t="s">
        <v>24</v>
      </c>
      <c r="B34" s="42" t="s">
        <v>61</v>
      </c>
      <c r="C34" s="31"/>
      <c r="D34" s="32"/>
    </row>
    <row r="35" spans="1:4" ht="12.75">
      <c r="A35" s="26" t="s">
        <v>25</v>
      </c>
      <c r="B35" s="1" t="s">
        <v>32</v>
      </c>
      <c r="C35" s="4">
        <v>45</v>
      </c>
      <c r="D35" s="25">
        <f>+'TM-Eredmény'!D16</f>
        <v>55</v>
      </c>
    </row>
    <row r="36" spans="1:4" ht="12.75">
      <c r="A36" s="26" t="s">
        <v>26</v>
      </c>
      <c r="B36" s="1" t="s">
        <v>62</v>
      </c>
      <c r="C36" s="4">
        <v>44</v>
      </c>
      <c r="D36" s="25">
        <f>+'TM-Eredmény'!D9</f>
        <v>46</v>
      </c>
    </row>
    <row r="37" spans="1:4" ht="12.75">
      <c r="A37" s="27" t="s">
        <v>63</v>
      </c>
      <c r="B37" s="2" t="s">
        <v>64</v>
      </c>
      <c r="C37" s="5">
        <f>SUM(C35:C36)</f>
        <v>89</v>
      </c>
      <c r="D37" s="14">
        <f>SUM(D35:D36)</f>
        <v>101</v>
      </c>
    </row>
    <row r="38" spans="1:4" ht="12.75">
      <c r="A38" s="27"/>
      <c r="B38" s="33" t="s">
        <v>65</v>
      </c>
      <c r="C38" s="5"/>
      <c r="D38" s="14"/>
    </row>
    <row r="39" spans="1:4" ht="12.75">
      <c r="A39" s="26" t="s">
        <v>27</v>
      </c>
      <c r="B39" s="1" t="s">
        <v>66</v>
      </c>
      <c r="C39" s="4">
        <v>10</v>
      </c>
      <c r="D39" s="25">
        <f>+'TM-Mérleg'!D23-'TM-Mérleg'!C23</f>
        <v>22</v>
      </c>
    </row>
    <row r="40" spans="1:4" ht="12.75">
      <c r="A40" s="26" t="s">
        <v>28</v>
      </c>
      <c r="B40" s="1" t="s">
        <v>67</v>
      </c>
      <c r="C40" s="4">
        <v>60</v>
      </c>
      <c r="D40" s="25">
        <f>+'TM-Mérleg'!C4+'TM-Mérleg'!D3-'TM-Mérleg'!C3</f>
        <v>55</v>
      </c>
    </row>
    <row r="41" spans="1:4" ht="12.75">
      <c r="A41" s="26" t="s">
        <v>29</v>
      </c>
      <c r="B41" s="1" t="s">
        <v>68</v>
      </c>
      <c r="C41" s="4">
        <v>7</v>
      </c>
      <c r="D41" s="25">
        <f>+'TM-Eredmény'!D21</f>
        <v>10</v>
      </c>
    </row>
    <row r="42" spans="1:4" ht="12.75">
      <c r="A42" s="26" t="s">
        <v>30</v>
      </c>
      <c r="B42" s="1" t="s">
        <v>69</v>
      </c>
      <c r="C42" s="4">
        <v>8</v>
      </c>
      <c r="D42" s="25">
        <f>+'TM-Eredmény'!D19</f>
        <v>10</v>
      </c>
    </row>
    <row r="43" spans="1:4" ht="12.75">
      <c r="A43" s="26" t="s">
        <v>31</v>
      </c>
      <c r="B43" s="1" t="s">
        <v>108</v>
      </c>
      <c r="C43" s="4">
        <v>4</v>
      </c>
      <c r="D43" s="25">
        <f>+'TM-Mérleg'!C17-'TM-Mérleg'!D17</f>
        <v>4</v>
      </c>
    </row>
    <row r="44" spans="1:4" ht="13.5" thickBot="1">
      <c r="A44" s="28" t="s">
        <v>70</v>
      </c>
      <c r="B44" s="29" t="s">
        <v>71</v>
      </c>
      <c r="C44" s="15">
        <f>SUM(C39:C43)</f>
        <v>89</v>
      </c>
      <c r="D44" s="16">
        <f>SUM(D39:D43)</f>
        <v>101</v>
      </c>
    </row>
  </sheetData>
  <sheetProtection/>
  <mergeCells count="3">
    <mergeCell ref="A33:D33"/>
    <mergeCell ref="A1:D1"/>
    <mergeCell ref="A32:D3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="120" zoomScaleNormal="120" zoomScalePageLayoutView="0" workbookViewId="0" topLeftCell="A2">
      <selection activeCell="D3" sqref="D3"/>
    </sheetView>
  </sheetViews>
  <sheetFormatPr defaultColWidth="9.140625" defaultRowHeight="12.75"/>
  <cols>
    <col min="1" max="1" width="32.7109375" style="0" customWidth="1"/>
    <col min="2" max="4" width="13.7109375" style="0" customWidth="1"/>
  </cols>
  <sheetData>
    <row r="1" ht="13.5" thickBot="1">
      <c r="A1" t="s">
        <v>112</v>
      </c>
    </row>
    <row r="2" spans="1:4" ht="13.5" thickBot="1">
      <c r="A2" s="10"/>
      <c r="B2" s="55" t="s">
        <v>109</v>
      </c>
      <c r="C2" s="55" t="s">
        <v>110</v>
      </c>
      <c r="D2" s="55" t="s">
        <v>111</v>
      </c>
    </row>
    <row r="3" spans="1:4" ht="12.75">
      <c r="A3" s="9" t="s">
        <v>72</v>
      </c>
      <c r="B3" s="12">
        <v>220</v>
      </c>
      <c r="C3" s="12">
        <v>242</v>
      </c>
      <c r="D3" s="105">
        <f>+C3-'Beruházás kalkuláció'!B6</f>
        <v>253</v>
      </c>
    </row>
    <row r="4" spans="1:4" ht="12.75">
      <c r="A4" s="6" t="s">
        <v>73</v>
      </c>
      <c r="B4" s="3">
        <v>38</v>
      </c>
      <c r="C4" s="3">
        <v>44</v>
      </c>
      <c r="D4" s="13">
        <v>46</v>
      </c>
    </row>
    <row r="5" spans="1:4" ht="12.75">
      <c r="A5" s="7" t="s">
        <v>74</v>
      </c>
      <c r="B5" s="5">
        <f>B3-B4</f>
        <v>182</v>
      </c>
      <c r="C5" s="5">
        <f>C3-C4</f>
        <v>198</v>
      </c>
      <c r="D5" s="14">
        <f>D3-D4</f>
        <v>207</v>
      </c>
    </row>
    <row r="6" spans="1:4" ht="12.75">
      <c r="A6" s="6" t="s">
        <v>75</v>
      </c>
      <c r="B6" s="3">
        <v>25</v>
      </c>
      <c r="C6" s="3">
        <v>28</v>
      </c>
      <c r="D6" s="13">
        <v>33</v>
      </c>
    </row>
    <row r="7" spans="1:4" ht="12.75">
      <c r="A7" s="6" t="s">
        <v>130</v>
      </c>
      <c r="B7" s="3">
        <v>40</v>
      </c>
      <c r="C7" s="3">
        <v>50</v>
      </c>
      <c r="D7" s="99">
        <f>+'Vevő-követelés n.éves tervezése'!F11</f>
        <v>55</v>
      </c>
    </row>
    <row r="8" spans="1:4" ht="12.75">
      <c r="A8" s="6" t="s">
        <v>76</v>
      </c>
      <c r="B8" s="3">
        <v>12</v>
      </c>
      <c r="C8" s="3">
        <v>14</v>
      </c>
      <c r="D8" s="99">
        <f>+D9-D6-D7</f>
        <v>15</v>
      </c>
    </row>
    <row r="9" spans="1:4" ht="12.75">
      <c r="A9" s="7" t="s">
        <v>77</v>
      </c>
      <c r="B9" s="49">
        <f>B8+B7+B6</f>
        <v>77</v>
      </c>
      <c r="C9" s="49">
        <f>C8+C7+C6</f>
        <v>92</v>
      </c>
      <c r="D9" s="50">
        <f>+D10-D5</f>
        <v>103</v>
      </c>
    </row>
    <row r="10" spans="1:4" ht="12.75">
      <c r="A10" s="46" t="s">
        <v>86</v>
      </c>
      <c r="B10" s="47">
        <f>B5+B9</f>
        <v>259</v>
      </c>
      <c r="C10" s="47">
        <f>C5+C9</f>
        <v>290</v>
      </c>
      <c r="D10" s="48">
        <f>+D22</f>
        <v>310</v>
      </c>
    </row>
    <row r="11" spans="1:4" ht="12.75">
      <c r="A11" s="6"/>
      <c r="B11" s="3"/>
      <c r="C11" s="3"/>
      <c r="D11" s="13"/>
    </row>
    <row r="12" spans="1:4" ht="12.75">
      <c r="A12" s="7" t="s">
        <v>78</v>
      </c>
      <c r="B12" s="5">
        <f>SUM(B13:B15)</f>
        <v>95</v>
      </c>
      <c r="C12" s="5">
        <f>SUM(C13:C15)</f>
        <v>125</v>
      </c>
      <c r="D12" s="14">
        <f>SUM(D13:D15)</f>
        <v>160</v>
      </c>
    </row>
    <row r="13" spans="1:4" ht="12.75">
      <c r="A13" s="6" t="s">
        <v>87</v>
      </c>
      <c r="B13" s="3">
        <v>30</v>
      </c>
      <c r="C13" s="3">
        <v>30</v>
      </c>
      <c r="D13" s="13">
        <v>30</v>
      </c>
    </row>
    <row r="14" spans="1:4" ht="12.75">
      <c r="A14" s="6" t="s">
        <v>88</v>
      </c>
      <c r="B14" s="3">
        <v>40</v>
      </c>
      <c r="C14" s="3">
        <v>65</v>
      </c>
      <c r="D14" s="13">
        <v>95</v>
      </c>
    </row>
    <row r="15" spans="1:4" ht="12.75">
      <c r="A15" s="6" t="s">
        <v>89</v>
      </c>
      <c r="B15" s="13">
        <f>+'TM-Eredmény'!B22</f>
        <v>25</v>
      </c>
      <c r="C15" s="13">
        <f>+'TM-Eredmény'!C22</f>
        <v>30</v>
      </c>
      <c r="D15" s="13">
        <f>+'TM-Eredmény'!D22</f>
        <v>35</v>
      </c>
    </row>
    <row r="16" spans="1:4" ht="12.75">
      <c r="A16" s="7" t="s">
        <v>79</v>
      </c>
      <c r="B16" s="5">
        <f>B17+B21</f>
        <v>164</v>
      </c>
      <c r="C16" s="5">
        <f>C17+C21</f>
        <v>165</v>
      </c>
      <c r="D16" s="14">
        <f>D17+D21</f>
        <v>150</v>
      </c>
    </row>
    <row r="17" spans="1:4" ht="12.75">
      <c r="A17" s="6" t="s">
        <v>85</v>
      </c>
      <c r="B17" s="3">
        <v>20</v>
      </c>
      <c r="C17" s="3">
        <v>16</v>
      </c>
      <c r="D17" s="13">
        <v>12</v>
      </c>
    </row>
    <row r="18" spans="1:4" ht="12.75">
      <c r="A18" s="6" t="s">
        <v>80</v>
      </c>
      <c r="B18" s="3">
        <v>88</v>
      </c>
      <c r="C18" s="3">
        <v>59</v>
      </c>
      <c r="D18" s="13">
        <v>73</v>
      </c>
    </row>
    <row r="19" spans="1:4" ht="12.75">
      <c r="A19" s="6" t="s">
        <v>81</v>
      </c>
      <c r="B19" s="3">
        <v>34</v>
      </c>
      <c r="C19" s="3">
        <v>60</v>
      </c>
      <c r="D19" s="13">
        <v>30</v>
      </c>
    </row>
    <row r="20" spans="1:4" ht="12.75">
      <c r="A20" s="6" t="s">
        <v>82</v>
      </c>
      <c r="B20" s="3">
        <v>22</v>
      </c>
      <c r="C20" s="3">
        <v>30</v>
      </c>
      <c r="D20" s="13">
        <v>35</v>
      </c>
    </row>
    <row r="21" spans="1:4" ht="12.75">
      <c r="A21" s="6" t="s">
        <v>83</v>
      </c>
      <c r="B21" s="51">
        <f>SUM(B18:B20)</f>
        <v>144</v>
      </c>
      <c r="C21" s="51">
        <f>SUM(C18:C20)</f>
        <v>149</v>
      </c>
      <c r="D21" s="52">
        <f>SUM(D18:D20)</f>
        <v>138</v>
      </c>
    </row>
    <row r="22" spans="1:4" ht="12.75">
      <c r="A22" s="46" t="s">
        <v>64</v>
      </c>
      <c r="B22" s="47">
        <f>B16+B12</f>
        <v>259</v>
      </c>
      <c r="C22" s="47">
        <f>C16+C12</f>
        <v>290</v>
      </c>
      <c r="D22" s="48">
        <f>D16+D12</f>
        <v>310</v>
      </c>
    </row>
    <row r="23" spans="1:4" ht="13.5" thickBot="1">
      <c r="A23" s="8" t="s">
        <v>84</v>
      </c>
      <c r="B23" s="53">
        <f>B9-B21</f>
        <v>-67</v>
      </c>
      <c r="C23" s="53">
        <f>C9-C21</f>
        <v>-57</v>
      </c>
      <c r="D23" s="54">
        <f>D9-D21</f>
        <v>-35</v>
      </c>
    </row>
    <row r="24" spans="1:2" ht="12.75">
      <c r="A24" s="59" t="s">
        <v>118</v>
      </c>
      <c r="B24" s="60">
        <f>+($D$3-$C$3)/$C$3</f>
        <v>0.045454545454545456</v>
      </c>
    </row>
    <row r="26" spans="1:2" ht="12.75">
      <c r="A26" s="59"/>
      <c r="B26" s="6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120" zoomScaleNormal="120" zoomScalePageLayoutView="0" workbookViewId="0" topLeftCell="A1">
      <selection activeCell="D3" sqref="D3"/>
    </sheetView>
  </sheetViews>
  <sheetFormatPr defaultColWidth="9.140625" defaultRowHeight="12.75"/>
  <cols>
    <col min="1" max="1" width="32.28125" style="0" customWidth="1"/>
    <col min="2" max="4" width="15.8515625" style="0" customWidth="1"/>
    <col min="6" max="6" width="7.7109375" style="0" customWidth="1"/>
  </cols>
  <sheetData>
    <row r="1" spans="1:7" ht="13.5" thickBot="1">
      <c r="A1" s="56" t="s">
        <v>114</v>
      </c>
      <c r="G1" s="66" t="s">
        <v>125</v>
      </c>
    </row>
    <row r="2" spans="1:7" ht="13.5" thickBot="1">
      <c r="A2" s="18"/>
      <c r="B2" s="11" t="s">
        <v>109</v>
      </c>
      <c r="C2" s="11" t="s">
        <v>110</v>
      </c>
      <c r="D2" s="11" t="s">
        <v>111</v>
      </c>
      <c r="G2" s="66" t="s">
        <v>124</v>
      </c>
    </row>
    <row r="3" spans="1:8" ht="12.75">
      <c r="A3" s="9" t="s">
        <v>90</v>
      </c>
      <c r="B3" s="12">
        <v>790</v>
      </c>
      <c r="C3" s="12">
        <v>820</v>
      </c>
      <c r="D3" s="98">
        <f>+'Vevő-követelés n.éves tervezése'!F6</f>
        <v>850</v>
      </c>
      <c r="G3" s="65" t="s">
        <v>126</v>
      </c>
      <c r="H3" s="68" t="s">
        <v>127</v>
      </c>
    </row>
    <row r="4" spans="1:9" ht="12.75">
      <c r="A4" s="6" t="s">
        <v>91</v>
      </c>
      <c r="B4" s="3">
        <v>15</v>
      </c>
      <c r="C4" s="3">
        <v>20</v>
      </c>
      <c r="D4" s="99">
        <f>+'Vevő-követelés n.éves tervezése'!F5</f>
        <v>50</v>
      </c>
      <c r="E4" s="64" t="s">
        <v>117</v>
      </c>
      <c r="G4" s="67">
        <f>('TM-Mérleg'!C3-'TM-Mérleg'!B3)/(C5-B5)</f>
        <v>0.6285714285714286</v>
      </c>
      <c r="H4" s="67"/>
      <c r="I4" s="67">
        <f>('TM-Mérleg'!D3-'TM-Mérleg'!C3)/(D5-C5)</f>
        <v>0.18333333333333332</v>
      </c>
    </row>
    <row r="5" spans="1:5" ht="13.5" customHeight="1">
      <c r="A5" s="7" t="s">
        <v>92</v>
      </c>
      <c r="B5" s="5">
        <f>SUM(B3+B4)</f>
        <v>805</v>
      </c>
      <c r="C5" s="5">
        <f>SUM(C3+C4)</f>
        <v>840</v>
      </c>
      <c r="D5" s="14">
        <f>SUM(D3+D4)</f>
        <v>900</v>
      </c>
      <c r="E5" s="63">
        <f>+(D5-C5)/C5</f>
        <v>0.07142857142857142</v>
      </c>
    </row>
    <row r="6" spans="1:9" ht="13.5" customHeight="1">
      <c r="A6" s="6" t="s">
        <v>93</v>
      </c>
      <c r="B6" s="3">
        <v>0</v>
      </c>
      <c r="C6" s="3">
        <v>0</v>
      </c>
      <c r="D6" s="13">
        <v>0</v>
      </c>
      <c r="E6" t="s">
        <v>122</v>
      </c>
      <c r="G6" s="69" t="s">
        <v>128</v>
      </c>
      <c r="H6" s="70"/>
      <c r="I6" s="70"/>
    </row>
    <row r="7" spans="1:9" ht="13.5" customHeight="1">
      <c r="A7" s="6" t="s">
        <v>94</v>
      </c>
      <c r="B7" s="3">
        <v>415</v>
      </c>
      <c r="C7" s="3">
        <v>424</v>
      </c>
      <c r="D7" s="13">
        <v>450</v>
      </c>
      <c r="E7" s="59" t="s">
        <v>132</v>
      </c>
      <c r="G7" s="70"/>
      <c r="H7" s="71">
        <f>('TM-Mérleg'!$D$7-'TM-Mérleg'!$C$7)/'TM-Mérleg'!$C$7</f>
        <v>0.1</v>
      </c>
      <c r="I7" s="70"/>
    </row>
    <row r="8" spans="1:9" ht="13.5" customHeight="1">
      <c r="A8" s="6" t="s">
        <v>95</v>
      </c>
      <c r="B8" s="3">
        <v>290</v>
      </c>
      <c r="C8" s="3">
        <v>309</v>
      </c>
      <c r="D8" s="13">
        <v>325</v>
      </c>
      <c r="E8" s="59" t="s">
        <v>132</v>
      </c>
      <c r="G8" s="69" t="s">
        <v>129</v>
      </c>
      <c r="H8" s="70"/>
      <c r="I8" s="70"/>
    </row>
    <row r="9" spans="1:9" ht="13.5" customHeight="1">
      <c r="A9" s="6" t="s">
        <v>96</v>
      </c>
      <c r="B9" s="3">
        <v>38</v>
      </c>
      <c r="C9" s="3">
        <v>40</v>
      </c>
      <c r="D9" s="13">
        <v>46</v>
      </c>
      <c r="G9" s="70"/>
      <c r="H9" s="71">
        <f>(D5-C5)/C5</f>
        <v>0.07142857142857142</v>
      </c>
      <c r="I9" s="70"/>
    </row>
    <row r="10" spans="1:4" ht="13.5" customHeight="1" thickBot="1">
      <c r="A10" s="17" t="s">
        <v>97</v>
      </c>
      <c r="B10" s="20">
        <v>12</v>
      </c>
      <c r="C10" s="20">
        <v>10</v>
      </c>
      <c r="D10" s="21">
        <v>10</v>
      </c>
    </row>
    <row r="11" spans="1:5" ht="13.5" thickBot="1">
      <c r="A11" s="8" t="s">
        <v>113</v>
      </c>
      <c r="B11" s="15">
        <f>SUM(B6:B10)</f>
        <v>755</v>
      </c>
      <c r="C11" s="15">
        <f>SUM(C6:C10)</f>
        <v>783</v>
      </c>
      <c r="D11" s="15">
        <f>SUM(D6:D10)</f>
        <v>831</v>
      </c>
      <c r="E11" s="63">
        <f>+(D11-C11)/C11</f>
        <v>0.06130268199233716</v>
      </c>
    </row>
    <row r="12" spans="2:5" ht="13.5" thickBot="1">
      <c r="B12" s="22"/>
      <c r="C12" s="22"/>
      <c r="D12" s="22"/>
      <c r="E12" t="s">
        <v>123</v>
      </c>
    </row>
    <row r="13" spans="1:4" ht="13.5" thickBot="1">
      <c r="A13" s="18"/>
      <c r="B13" s="11" t="s">
        <v>109</v>
      </c>
      <c r="C13" s="11" t="s">
        <v>110</v>
      </c>
      <c r="D13" s="11" t="s">
        <v>111</v>
      </c>
    </row>
    <row r="14" spans="1:4" ht="12.75">
      <c r="A14" s="19" t="s">
        <v>98</v>
      </c>
      <c r="B14" s="23">
        <f>+B5-B11</f>
        <v>50</v>
      </c>
      <c r="C14" s="23">
        <f>+C5-C11</f>
        <v>57</v>
      </c>
      <c r="D14" s="24">
        <f>+D5-D11</f>
        <v>69</v>
      </c>
    </row>
    <row r="15" spans="1:4" ht="12.75">
      <c r="A15" s="6" t="s">
        <v>99</v>
      </c>
      <c r="B15" s="3">
        <v>-13</v>
      </c>
      <c r="C15" s="3">
        <v>-12</v>
      </c>
      <c r="D15" s="13">
        <v>-14</v>
      </c>
    </row>
    <row r="16" spans="1:4" ht="12.75">
      <c r="A16" s="6" t="s">
        <v>100</v>
      </c>
      <c r="B16" s="3">
        <f>+B14+B15</f>
        <v>37</v>
      </c>
      <c r="C16" s="3">
        <f>+C14+C15</f>
        <v>45</v>
      </c>
      <c r="D16" s="3">
        <f>+D14+D15</f>
        <v>55</v>
      </c>
    </row>
    <row r="17" spans="1:4" ht="12.75">
      <c r="A17" s="6" t="s">
        <v>101</v>
      </c>
      <c r="B17" s="3">
        <v>0</v>
      </c>
      <c r="C17" s="3">
        <v>0</v>
      </c>
      <c r="D17" s="13">
        <v>0</v>
      </c>
    </row>
    <row r="18" spans="1:4" ht="12.75">
      <c r="A18" s="7" t="s">
        <v>102</v>
      </c>
      <c r="B18" s="5">
        <f>+B17+B16</f>
        <v>37</v>
      </c>
      <c r="C18" s="5">
        <f>+C17+C16</f>
        <v>45</v>
      </c>
      <c r="D18" s="5">
        <f>+D17+D16</f>
        <v>55</v>
      </c>
    </row>
    <row r="19" spans="1:4" ht="12.75">
      <c r="A19" s="6" t="s">
        <v>103</v>
      </c>
      <c r="B19" s="3">
        <v>7</v>
      </c>
      <c r="C19" s="3">
        <v>8</v>
      </c>
      <c r="D19" s="13">
        <v>10</v>
      </c>
    </row>
    <row r="20" spans="1:4" ht="12.75">
      <c r="A20" s="6" t="s">
        <v>104</v>
      </c>
      <c r="B20" s="3">
        <f>+B18-B19</f>
        <v>30</v>
      </c>
      <c r="C20" s="3">
        <f>+C18-C19</f>
        <v>37</v>
      </c>
      <c r="D20" s="3">
        <f>+D18-D19</f>
        <v>45</v>
      </c>
    </row>
    <row r="21" spans="1:4" ht="12.75">
      <c r="A21" s="6" t="s">
        <v>105</v>
      </c>
      <c r="B21" s="57">
        <v>45</v>
      </c>
      <c r="C21" s="3">
        <v>7</v>
      </c>
      <c r="D21" s="13">
        <v>10</v>
      </c>
    </row>
    <row r="22" spans="1:4" ht="13.5" thickBot="1">
      <c r="A22" s="8" t="s">
        <v>106</v>
      </c>
      <c r="B22" s="58">
        <v>25</v>
      </c>
      <c r="C22" s="15">
        <f>+C20-C21</f>
        <v>30</v>
      </c>
      <c r="D22" s="15">
        <f>+D20-D21</f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9"/>
  <sheetViews>
    <sheetView zoomScale="150" zoomScaleNormal="150" workbookViewId="0" topLeftCell="A1">
      <selection activeCell="A13" sqref="A13"/>
    </sheetView>
  </sheetViews>
  <sheetFormatPr defaultColWidth="9.140625" defaultRowHeight="12.75"/>
  <cols>
    <col min="1" max="1" width="39.140625" style="0" customWidth="1"/>
  </cols>
  <sheetData>
    <row r="2" ht="15.75">
      <c r="A2" s="73" t="s">
        <v>133</v>
      </c>
    </row>
    <row r="3" spans="1:6" ht="16.5" thickBot="1">
      <c r="A3" s="75"/>
      <c r="B3" s="80" t="s">
        <v>134</v>
      </c>
      <c r="C3" s="81" t="s">
        <v>135</v>
      </c>
      <c r="D3" s="82" t="s">
        <v>136</v>
      </c>
      <c r="E3" s="83" t="s">
        <v>137</v>
      </c>
      <c r="F3" s="95" t="s">
        <v>138</v>
      </c>
    </row>
    <row r="4" spans="1:6" ht="16.5" customHeight="1" thickBot="1">
      <c r="A4" s="84" t="s">
        <v>139</v>
      </c>
      <c r="B4" s="86">
        <v>50</v>
      </c>
      <c r="C4" s="87">
        <f>+B11</f>
        <v>66</v>
      </c>
      <c r="D4" s="88">
        <f>+C11</f>
        <v>77</v>
      </c>
      <c r="E4" s="89">
        <f>+D11</f>
        <v>49.5</v>
      </c>
      <c r="F4" s="96">
        <f>+B4</f>
        <v>50</v>
      </c>
    </row>
    <row r="5" spans="1:6" ht="16.5" customHeight="1" thickBot="1">
      <c r="A5" s="76" t="s">
        <v>144</v>
      </c>
      <c r="B5" s="86">
        <v>10</v>
      </c>
      <c r="C5" s="87">
        <v>20</v>
      </c>
      <c r="D5" s="88">
        <v>10</v>
      </c>
      <c r="E5" s="89">
        <v>10</v>
      </c>
      <c r="F5" s="96">
        <f aca="true" t="shared" si="0" ref="F5:F10">SUM(B5:E5)</f>
        <v>50</v>
      </c>
    </row>
    <row r="6" spans="1:6" ht="16.5" customHeight="1" thickBot="1">
      <c r="A6" s="76" t="s">
        <v>145</v>
      </c>
      <c r="B6" s="86">
        <v>230</v>
      </c>
      <c r="C6" s="87">
        <v>260</v>
      </c>
      <c r="D6" s="88">
        <v>170</v>
      </c>
      <c r="E6" s="89">
        <v>190</v>
      </c>
      <c r="F6" s="96">
        <f t="shared" si="0"/>
        <v>850</v>
      </c>
    </row>
    <row r="7" spans="1:6" ht="16.5" customHeight="1" thickBot="1">
      <c r="A7" s="76" t="s">
        <v>140</v>
      </c>
      <c r="B7" s="91">
        <f>(B5+B6)*B13/100</f>
        <v>108</v>
      </c>
      <c r="C7" s="92">
        <f>(C5+C6)*B13/100</f>
        <v>126</v>
      </c>
      <c r="D7" s="93">
        <f>(D5+D6)*B13/100</f>
        <v>81</v>
      </c>
      <c r="E7" s="94">
        <f>(E5+E6)*B13/100</f>
        <v>90</v>
      </c>
      <c r="F7" s="97">
        <f t="shared" si="0"/>
        <v>405</v>
      </c>
    </row>
    <row r="8" spans="1:6" ht="16.5" customHeight="1" thickBot="1">
      <c r="A8" s="76" t="s">
        <v>141</v>
      </c>
      <c r="B8" s="86">
        <f>+B4</f>
        <v>50</v>
      </c>
      <c r="C8" s="87">
        <f>+C4</f>
        <v>66</v>
      </c>
      <c r="D8" s="88">
        <f>+D4</f>
        <v>77</v>
      </c>
      <c r="E8" s="89">
        <f>+E4</f>
        <v>49.5</v>
      </c>
      <c r="F8" s="96">
        <f t="shared" si="0"/>
        <v>242.5</v>
      </c>
    </row>
    <row r="9" spans="1:6" ht="16.5" customHeight="1" thickBot="1">
      <c r="A9" s="76" t="s">
        <v>146</v>
      </c>
      <c r="B9" s="86">
        <f>(B5+B6+B4-B7-B8)/2</f>
        <v>66</v>
      </c>
      <c r="C9" s="87">
        <f>(C5+C6+C4-C7-C8)/2</f>
        <v>77</v>
      </c>
      <c r="D9" s="88">
        <f>(D5+D6+D4-D7-D8)/2</f>
        <v>49.5</v>
      </c>
      <c r="E9" s="89">
        <f>(E5+E6+E4-E7-E8)/2</f>
        <v>55</v>
      </c>
      <c r="F9" s="96">
        <f t="shared" si="0"/>
        <v>247.5</v>
      </c>
    </row>
    <row r="10" spans="1:6" ht="16.5" customHeight="1" thickBot="1">
      <c r="A10" s="76" t="s">
        <v>142</v>
      </c>
      <c r="B10" s="86">
        <f>SUM(B7:B9)</f>
        <v>224</v>
      </c>
      <c r="C10" s="87">
        <f>SUM(C7:C9)</f>
        <v>269</v>
      </c>
      <c r="D10" s="88">
        <f>SUM(D7:D9)</f>
        <v>207.5</v>
      </c>
      <c r="E10" s="89">
        <f>SUM(E7:E9)</f>
        <v>194.5</v>
      </c>
      <c r="F10" s="96">
        <f t="shared" si="0"/>
        <v>895</v>
      </c>
    </row>
    <row r="11" spans="1:6" ht="16.5" customHeight="1" thickBot="1">
      <c r="A11" s="84" t="s">
        <v>143</v>
      </c>
      <c r="B11" s="86">
        <f>+B5+B6+B4-B7-B8-B9</f>
        <v>66</v>
      </c>
      <c r="C11" s="87">
        <f>+C5+C6+C4-C7-C8-C9</f>
        <v>77</v>
      </c>
      <c r="D11" s="88">
        <f>+D5+D6+D4-D7-D8-D9</f>
        <v>49.5</v>
      </c>
      <c r="E11" s="89">
        <f>+E5+E6+E4-E7-E8-E9</f>
        <v>55</v>
      </c>
      <c r="F11" s="96">
        <f>+E11</f>
        <v>55</v>
      </c>
    </row>
    <row r="12" spans="1:2" ht="15.75">
      <c r="A12" s="73"/>
      <c r="B12" s="85"/>
    </row>
    <row r="13" spans="1:2" ht="17.25" customHeight="1">
      <c r="A13" s="78" t="s">
        <v>147</v>
      </c>
      <c r="B13" s="90">
        <v>45</v>
      </c>
    </row>
    <row r="16" spans="1:5" ht="63">
      <c r="A16" s="106" t="s">
        <v>156</v>
      </c>
      <c r="B16" s="106" t="s">
        <v>158</v>
      </c>
      <c r="C16" s="106" t="s">
        <v>160</v>
      </c>
      <c r="D16" s="106" t="s">
        <v>164</v>
      </c>
      <c r="E16" s="106" t="s">
        <v>162</v>
      </c>
    </row>
    <row r="17" spans="1:5" ht="16.5" thickBot="1">
      <c r="A17" s="75" t="s">
        <v>157</v>
      </c>
      <c r="B17" s="106" t="s">
        <v>159</v>
      </c>
      <c r="C17" s="106" t="s">
        <v>161</v>
      </c>
      <c r="D17" s="106"/>
      <c r="E17" s="106"/>
    </row>
    <row r="18" spans="1:5" ht="32.25" thickBot="1">
      <c r="A18" s="107">
        <v>7200</v>
      </c>
      <c r="B18" s="108">
        <v>1200</v>
      </c>
      <c r="C18" s="77">
        <v>6</v>
      </c>
      <c r="D18" s="77" t="s">
        <v>165</v>
      </c>
      <c r="E18" s="109" t="s">
        <v>163</v>
      </c>
    </row>
    <row r="19" spans="1:5" ht="32.25" thickBot="1">
      <c r="A19" s="107">
        <v>9000</v>
      </c>
      <c r="B19" s="108">
        <v>1000</v>
      </c>
      <c r="C19" s="77">
        <v>9</v>
      </c>
      <c r="D19" s="77" t="s">
        <v>166</v>
      </c>
      <c r="E19" s="77">
        <v>200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150" zoomScaleNormal="150" workbookViewId="0" topLeftCell="A1">
      <selection activeCell="A17" sqref="A17"/>
    </sheetView>
  </sheetViews>
  <sheetFormatPr defaultColWidth="9.140625" defaultRowHeight="12.75"/>
  <cols>
    <col min="1" max="1" width="61.140625" style="0" customWidth="1"/>
  </cols>
  <sheetData>
    <row r="1" ht="16.5" thickBot="1">
      <c r="A1" s="74" t="s">
        <v>154</v>
      </c>
    </row>
    <row r="2" spans="1:8" ht="18.75" customHeight="1" thickBot="1">
      <c r="A2" s="101" t="s">
        <v>149</v>
      </c>
      <c r="B2" s="102">
        <v>-7</v>
      </c>
      <c r="C2" s="103"/>
      <c r="D2" s="103"/>
      <c r="E2" s="103"/>
      <c r="F2" s="103"/>
      <c r="G2" s="103"/>
      <c r="H2" s="103"/>
    </row>
    <row r="3" spans="1:8" ht="18.75" customHeight="1" thickBot="1">
      <c r="A3" s="76" t="s">
        <v>150</v>
      </c>
      <c r="B3" s="77">
        <v>-3</v>
      </c>
      <c r="C3" s="103"/>
      <c r="D3" s="103"/>
      <c r="E3" s="103"/>
      <c r="F3" s="103"/>
      <c r="G3" s="103"/>
      <c r="H3" s="103"/>
    </row>
    <row r="4" spans="1:8" ht="18.75" customHeight="1" thickBot="1">
      <c r="A4" s="76" t="s">
        <v>151</v>
      </c>
      <c r="B4" s="77">
        <v>-2</v>
      </c>
      <c r="C4" s="103"/>
      <c r="D4" s="103"/>
      <c r="E4" s="103"/>
      <c r="F4" s="103"/>
      <c r="G4" s="103"/>
      <c r="H4" s="103"/>
    </row>
    <row r="5" spans="1:8" ht="18.75" customHeight="1" thickBot="1">
      <c r="A5" s="76" t="s">
        <v>152</v>
      </c>
      <c r="B5" s="77">
        <v>1</v>
      </c>
      <c r="C5" s="103"/>
      <c r="D5" s="103"/>
      <c r="E5" s="103"/>
      <c r="F5" s="103"/>
      <c r="G5" s="103"/>
      <c r="H5" s="103"/>
    </row>
    <row r="6" spans="1:8" ht="18.75" customHeight="1" thickBot="1">
      <c r="A6" s="104" t="s">
        <v>153</v>
      </c>
      <c r="B6" s="79">
        <f>SUM(B2:B5)</f>
        <v>-11</v>
      </c>
      <c r="C6" s="103"/>
      <c r="D6" s="103"/>
      <c r="E6" s="103"/>
      <c r="F6" s="103"/>
      <c r="G6" s="103"/>
      <c r="H6" s="103"/>
    </row>
    <row r="7" spans="1:8" ht="15">
      <c r="A7" s="103"/>
      <c r="B7" s="103"/>
      <c r="C7" s="103"/>
      <c r="D7" s="103"/>
      <c r="E7" s="103"/>
      <c r="F7" s="103"/>
      <c r="G7" s="103"/>
      <c r="H7" s="103"/>
    </row>
    <row r="8" spans="1:8" ht="15">
      <c r="A8" s="103"/>
      <c r="B8" s="103"/>
      <c r="C8" s="103"/>
      <c r="D8" s="103"/>
      <c r="E8" s="103"/>
      <c r="F8" s="103"/>
      <c r="G8" s="103"/>
      <c r="H8" s="103"/>
    </row>
    <row r="9" spans="1:8" ht="15">
      <c r="A9" s="103"/>
      <c r="B9" s="103"/>
      <c r="C9" s="103"/>
      <c r="D9" s="103"/>
      <c r="E9" s="103"/>
      <c r="F9" s="103"/>
      <c r="G9" s="103"/>
      <c r="H9" s="103"/>
    </row>
    <row r="10" spans="1:8" ht="15">
      <c r="A10" s="103"/>
      <c r="B10" s="103"/>
      <c r="C10" s="103"/>
      <c r="D10" s="103"/>
      <c r="E10" s="103"/>
      <c r="F10" s="103"/>
      <c r="G10" s="103"/>
      <c r="H10" s="103"/>
    </row>
    <row r="11" spans="1:8" ht="15">
      <c r="A11" s="103"/>
      <c r="B11" s="103"/>
      <c r="C11" s="103"/>
      <c r="D11" s="103"/>
      <c r="E11" s="103"/>
      <c r="F11" s="103"/>
      <c r="G11" s="103"/>
      <c r="H11" s="103"/>
    </row>
    <row r="12" spans="1:8" ht="15">
      <c r="A12" s="103"/>
      <c r="B12" s="103"/>
      <c r="C12" s="103"/>
      <c r="D12" s="103"/>
      <c r="E12" s="103"/>
      <c r="F12" s="103"/>
      <c r="G12" s="103"/>
      <c r="H12" s="103"/>
    </row>
    <row r="13" spans="1:8" ht="15">
      <c r="A13" s="103"/>
      <c r="B13" s="103"/>
      <c r="C13" s="103"/>
      <c r="D13" s="103"/>
      <c r="E13" s="103"/>
      <c r="F13" s="103"/>
      <c r="G13" s="103"/>
      <c r="H13" s="103"/>
    </row>
    <row r="14" spans="1:8" ht="15">
      <c r="A14" s="103"/>
      <c r="B14" s="103"/>
      <c r="C14" s="103"/>
      <c r="D14" s="103"/>
      <c r="E14" s="103"/>
      <c r="F14" s="103"/>
      <c r="G14" s="103"/>
      <c r="H14" s="103"/>
    </row>
    <row r="15" spans="1:8" ht="15">
      <c r="A15" s="103"/>
      <c r="B15" s="103"/>
      <c r="C15" s="103"/>
      <c r="D15" s="103"/>
      <c r="E15" s="103"/>
      <c r="F15" s="103"/>
      <c r="G15" s="103"/>
      <c r="H15" s="103"/>
    </row>
    <row r="16" spans="1:8" ht="15">
      <c r="A16" s="103"/>
      <c r="B16" s="103"/>
      <c r="C16" s="103"/>
      <c r="D16" s="103"/>
      <c r="E16" s="103"/>
      <c r="F16" s="103"/>
      <c r="G16" s="103"/>
      <c r="H16" s="10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46"/>
  <sheetViews>
    <sheetView tabSelected="1" workbookViewId="0" topLeftCell="A1">
      <selection activeCell="E32" sqref="E32"/>
    </sheetView>
  </sheetViews>
  <sheetFormatPr defaultColWidth="9.140625" defaultRowHeight="12.75"/>
  <cols>
    <col min="2" max="2" width="38.8515625" style="0" customWidth="1"/>
    <col min="5" max="5" width="11.00390625" style="0" customWidth="1"/>
  </cols>
  <sheetData>
    <row r="2" spans="2:5" ht="26.25" customHeight="1" thickBot="1">
      <c r="B2" s="35" t="s">
        <v>167</v>
      </c>
      <c r="C2" s="62">
        <v>2005</v>
      </c>
      <c r="D2" s="62">
        <v>2006</v>
      </c>
      <c r="E2" s="149" t="s">
        <v>208</v>
      </c>
    </row>
    <row r="3" spans="2:5" ht="12.75">
      <c r="B3" s="150" t="s">
        <v>168</v>
      </c>
      <c r="C3" s="151">
        <v>250</v>
      </c>
      <c r="D3" s="151">
        <v>310</v>
      </c>
      <c r="E3" s="152"/>
    </row>
    <row r="4" spans="2:5" ht="12.75">
      <c r="B4" s="153" t="s">
        <v>93</v>
      </c>
      <c r="C4" s="146">
        <v>2</v>
      </c>
      <c r="D4" s="146">
        <v>4</v>
      </c>
      <c r="E4" s="154"/>
    </row>
    <row r="5" spans="2:5" ht="12.75">
      <c r="B5" s="155" t="s">
        <v>169</v>
      </c>
      <c r="C5" s="147">
        <v>2</v>
      </c>
      <c r="D5" s="147">
        <v>1</v>
      </c>
      <c r="E5" s="156"/>
    </row>
    <row r="6" spans="2:5" ht="12.75">
      <c r="B6" s="7" t="s">
        <v>207</v>
      </c>
      <c r="C6" s="145">
        <v>254</v>
      </c>
      <c r="D6" s="145">
        <v>315</v>
      </c>
      <c r="E6" s="157">
        <v>24</v>
      </c>
    </row>
    <row r="7" spans="2:5" ht="12.75">
      <c r="B7" s="158" t="s">
        <v>170</v>
      </c>
      <c r="C7" s="148">
        <v>199</v>
      </c>
      <c r="D7" s="148">
        <v>231</v>
      </c>
      <c r="E7" s="159"/>
    </row>
    <row r="8" spans="2:5" ht="12.75">
      <c r="B8" s="153" t="s">
        <v>171</v>
      </c>
      <c r="C8" s="146">
        <v>12</v>
      </c>
      <c r="D8" s="146">
        <v>13</v>
      </c>
      <c r="E8" s="154"/>
    </row>
    <row r="9" spans="2:5" ht="12.75">
      <c r="B9" s="153" t="s">
        <v>172</v>
      </c>
      <c r="C9" s="146">
        <v>1</v>
      </c>
      <c r="D9" s="146">
        <v>1</v>
      </c>
      <c r="E9" s="154"/>
    </row>
    <row r="10" spans="2:5" ht="12.75">
      <c r="B10" s="153" t="s">
        <v>173</v>
      </c>
      <c r="C10" s="146">
        <v>3</v>
      </c>
      <c r="D10" s="146">
        <v>17</v>
      </c>
      <c r="E10" s="154"/>
    </row>
    <row r="11" spans="2:5" ht="12.75">
      <c r="B11" s="153" t="s">
        <v>174</v>
      </c>
      <c r="C11" s="146">
        <v>2</v>
      </c>
      <c r="D11" s="146">
        <v>3</v>
      </c>
      <c r="E11" s="154"/>
    </row>
    <row r="12" spans="2:5" ht="12.75">
      <c r="B12" s="153" t="s">
        <v>175</v>
      </c>
      <c r="C12" s="146">
        <v>217</v>
      </c>
      <c r="D12" s="146">
        <v>265</v>
      </c>
      <c r="E12" s="160">
        <v>22</v>
      </c>
    </row>
    <row r="13" spans="2:5" ht="12.75">
      <c r="B13" s="153" t="s">
        <v>176</v>
      </c>
      <c r="C13" s="146">
        <v>6</v>
      </c>
      <c r="D13" s="146">
        <v>6</v>
      </c>
      <c r="E13" s="160">
        <v>0</v>
      </c>
    </row>
    <row r="14" spans="2:5" ht="12.75">
      <c r="B14" s="153" t="s">
        <v>177</v>
      </c>
      <c r="C14" s="146">
        <v>1</v>
      </c>
      <c r="D14" s="146">
        <v>1</v>
      </c>
      <c r="E14" s="160">
        <v>0</v>
      </c>
    </row>
    <row r="15" spans="2:5" ht="12.75">
      <c r="B15" s="153" t="s">
        <v>178</v>
      </c>
      <c r="C15" s="146">
        <v>2</v>
      </c>
      <c r="D15" s="146">
        <v>2</v>
      </c>
      <c r="E15" s="160">
        <v>0</v>
      </c>
    </row>
    <row r="16" spans="2:5" ht="12.75">
      <c r="B16" s="153" t="s">
        <v>179</v>
      </c>
      <c r="C16" s="146">
        <v>10</v>
      </c>
      <c r="D16" s="146">
        <v>9</v>
      </c>
      <c r="E16" s="160">
        <v>-10</v>
      </c>
    </row>
    <row r="17" spans="2:5" ht="12.75">
      <c r="B17" s="153" t="s">
        <v>180</v>
      </c>
      <c r="C17" s="146">
        <v>8</v>
      </c>
      <c r="D17" s="146">
        <v>11</v>
      </c>
      <c r="E17" s="154"/>
    </row>
    <row r="18" spans="2:5" ht="12.75">
      <c r="B18" s="153" t="s">
        <v>181</v>
      </c>
      <c r="C18" s="146">
        <v>9</v>
      </c>
      <c r="D18" s="146">
        <v>11</v>
      </c>
      <c r="E18" s="154"/>
    </row>
    <row r="19" spans="2:5" ht="13.5" thickBot="1">
      <c r="B19" s="161" t="s">
        <v>182</v>
      </c>
      <c r="C19" s="162" t="s">
        <v>183</v>
      </c>
      <c r="D19" s="162" t="s">
        <v>184</v>
      </c>
      <c r="E19" s="163"/>
    </row>
    <row r="20" spans="2:5" ht="13.5" thickBot="1">
      <c r="B20" s="116" t="s">
        <v>185</v>
      </c>
      <c r="C20" s="117">
        <v>10</v>
      </c>
      <c r="D20" s="118">
        <v>19</v>
      </c>
      <c r="E20" s="124">
        <v>90</v>
      </c>
    </row>
    <row r="21" spans="2:5" ht="12.75">
      <c r="B21" s="59"/>
      <c r="C21" s="59"/>
      <c r="D21" s="59"/>
      <c r="E21" s="59"/>
    </row>
    <row r="22" spans="2:5" ht="16.5" customHeight="1">
      <c r="B22" s="35" t="s">
        <v>186</v>
      </c>
      <c r="C22" s="62"/>
      <c r="D22" s="62"/>
      <c r="E22" s="149"/>
    </row>
    <row r="23" spans="2:5" ht="26.25" thickBot="1">
      <c r="B23" s="35" t="s">
        <v>188</v>
      </c>
      <c r="C23" s="62">
        <v>2005</v>
      </c>
      <c r="D23" s="62">
        <v>2006</v>
      </c>
      <c r="E23" s="149" t="s">
        <v>187</v>
      </c>
    </row>
    <row r="24" spans="2:5" ht="13.5" thickBot="1">
      <c r="B24" s="133" t="s">
        <v>189</v>
      </c>
      <c r="C24" s="134">
        <v>119</v>
      </c>
      <c r="D24" s="118">
        <v>134</v>
      </c>
      <c r="E24" s="118">
        <v>13</v>
      </c>
    </row>
    <row r="25" spans="2:5" ht="13.5" thickBot="1">
      <c r="B25" s="131" t="s">
        <v>77</v>
      </c>
      <c r="C25" s="39">
        <v>94</v>
      </c>
      <c r="D25" s="122">
        <v>78</v>
      </c>
      <c r="E25" s="128">
        <v>-17</v>
      </c>
    </row>
    <row r="26" spans="2:5" ht="13.5" thickBot="1">
      <c r="B26" s="133" t="s">
        <v>190</v>
      </c>
      <c r="C26" s="134">
        <v>213</v>
      </c>
      <c r="D26" s="118">
        <v>212</v>
      </c>
      <c r="E26" s="124">
        <v>0</v>
      </c>
    </row>
    <row r="27" spans="2:5" ht="13.5" thickBot="1">
      <c r="B27" s="130" t="s">
        <v>61</v>
      </c>
      <c r="C27" s="127">
        <v>2005</v>
      </c>
      <c r="D27" s="128">
        <v>2006</v>
      </c>
      <c r="E27" s="125" t="s">
        <v>191</v>
      </c>
    </row>
    <row r="28" spans="2:5" ht="12.75">
      <c r="B28" s="120" t="s">
        <v>78</v>
      </c>
      <c r="C28" s="121">
        <v>119</v>
      </c>
      <c r="D28" s="122">
        <v>134</v>
      </c>
      <c r="E28" s="132">
        <v>12.6</v>
      </c>
    </row>
    <row r="29" spans="2:5" ht="12.75">
      <c r="B29" s="120" t="s">
        <v>192</v>
      </c>
      <c r="C29" s="121">
        <v>6</v>
      </c>
      <c r="D29" s="122">
        <v>7</v>
      </c>
      <c r="E29" s="132">
        <v>16</v>
      </c>
    </row>
    <row r="30" spans="2:5" ht="12.75">
      <c r="B30" s="120" t="s">
        <v>193</v>
      </c>
      <c r="C30" s="121">
        <v>88</v>
      </c>
      <c r="D30" s="122">
        <v>71</v>
      </c>
      <c r="E30" s="132">
        <v>-20</v>
      </c>
    </row>
    <row r="31" spans="2:5" ht="12.75">
      <c r="B31" s="120" t="s">
        <v>194</v>
      </c>
      <c r="C31" s="121">
        <v>60</v>
      </c>
      <c r="D31" s="122">
        <v>59</v>
      </c>
      <c r="E31" s="123" t="s">
        <v>195</v>
      </c>
    </row>
    <row r="32" spans="2:5" ht="13.5" thickBot="1">
      <c r="B32" s="120" t="s">
        <v>196</v>
      </c>
      <c r="C32" s="121">
        <v>28</v>
      </c>
      <c r="D32" s="122">
        <v>12</v>
      </c>
      <c r="E32" s="123"/>
    </row>
    <row r="33" spans="2:5" ht="13.5" thickBot="1">
      <c r="B33" s="116" t="s">
        <v>64</v>
      </c>
      <c r="C33" s="117">
        <v>213</v>
      </c>
      <c r="D33" s="118">
        <v>212</v>
      </c>
      <c r="E33" s="124">
        <v>0</v>
      </c>
    </row>
    <row r="34" spans="2:5" ht="13.5" thickBot="1">
      <c r="B34" s="126" t="s">
        <v>197</v>
      </c>
      <c r="C34" s="135"/>
      <c r="D34" s="135"/>
      <c r="E34" s="129"/>
    </row>
    <row r="35" spans="2:5" ht="12.75">
      <c r="B35" s="131" t="s">
        <v>198</v>
      </c>
      <c r="C35" s="122">
        <v>9</v>
      </c>
      <c r="D35" s="121">
        <v>12</v>
      </c>
      <c r="E35" s="122">
        <v>33</v>
      </c>
    </row>
    <row r="36" spans="2:5" ht="12.75">
      <c r="B36" s="131" t="s">
        <v>199</v>
      </c>
      <c r="C36" s="122">
        <v>-8</v>
      </c>
      <c r="D36" s="121">
        <v>-9</v>
      </c>
      <c r="E36" s="122">
        <v>12</v>
      </c>
    </row>
    <row r="37" spans="2:5" ht="13.5" thickBot="1">
      <c r="B37" s="131" t="s">
        <v>58</v>
      </c>
      <c r="C37" s="122">
        <v>1</v>
      </c>
      <c r="D37" s="121">
        <v>3</v>
      </c>
      <c r="E37" s="122">
        <v>200</v>
      </c>
    </row>
    <row r="38" spans="2:5" ht="13.5" thickBot="1">
      <c r="B38" s="133" t="s">
        <v>200</v>
      </c>
      <c r="C38" s="118">
        <v>2</v>
      </c>
      <c r="D38" s="117">
        <v>6</v>
      </c>
      <c r="E38" s="118">
        <v>200</v>
      </c>
    </row>
    <row r="39" spans="2:5" ht="13.5" thickBot="1">
      <c r="B39" s="59"/>
      <c r="C39" s="59"/>
      <c r="D39" s="59"/>
      <c r="E39" s="59"/>
    </row>
    <row r="40" spans="2:5" ht="13.5" thickBot="1">
      <c r="B40" s="133" t="s">
        <v>201</v>
      </c>
      <c r="C40" s="133" t="s">
        <v>202</v>
      </c>
      <c r="D40" s="136"/>
      <c r="E40" s="119" t="s">
        <v>203</v>
      </c>
    </row>
    <row r="41" spans="2:5" ht="12.75">
      <c r="B41" s="131"/>
      <c r="C41" s="139" t="s">
        <v>44</v>
      </c>
      <c r="D41" s="142"/>
      <c r="E41" s="132">
        <v>33</v>
      </c>
    </row>
    <row r="42" spans="2:5" ht="12.75">
      <c r="B42" s="131"/>
      <c r="C42" s="141" t="s">
        <v>204</v>
      </c>
      <c r="D42" s="143"/>
      <c r="E42" s="132">
        <v>91</v>
      </c>
    </row>
    <row r="43" spans="2:5" ht="12.75">
      <c r="B43" s="131"/>
      <c r="C43" s="141" t="s">
        <v>205</v>
      </c>
      <c r="D43" s="143"/>
      <c r="E43" s="132">
        <v>24</v>
      </c>
    </row>
    <row r="44" spans="2:5" ht="13.5" thickBot="1">
      <c r="B44" s="130"/>
      <c r="C44" s="140" t="s">
        <v>86</v>
      </c>
      <c r="D44" s="144"/>
      <c r="E44" s="137">
        <v>0</v>
      </c>
    </row>
    <row r="45" spans="2:5" ht="13.5" thickBot="1">
      <c r="B45" s="59"/>
      <c r="C45" s="59"/>
      <c r="D45" s="59"/>
      <c r="E45" s="59"/>
    </row>
    <row r="46" spans="2:5" ht="13.5" thickBot="1">
      <c r="B46" s="133" t="s">
        <v>206</v>
      </c>
      <c r="C46" s="118">
        <v>1.19</v>
      </c>
      <c r="D46" s="117">
        <v>1.48</v>
      </c>
      <c r="E46" s="138">
        <v>0.24</v>
      </c>
    </row>
  </sheetData>
  <mergeCells count="4">
    <mergeCell ref="C41:D41"/>
    <mergeCell ref="C42:D42"/>
    <mergeCell ref="C43:D43"/>
    <mergeCell ref="C44:D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Ferke György</cp:lastModifiedBy>
  <dcterms:created xsi:type="dcterms:W3CDTF">2011-02-14T16:52:24Z</dcterms:created>
  <dcterms:modified xsi:type="dcterms:W3CDTF">2015-04-13T19:10:52Z</dcterms:modified>
  <cp:category/>
  <cp:version/>
  <cp:contentType/>
  <cp:contentStatus/>
</cp:coreProperties>
</file>