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ext\KRE\2019-20-2\HVSz\Nappali\"/>
    </mc:Choice>
  </mc:AlternateContent>
  <xr:revisionPtr revIDLastSave="0" documentId="13_ncr:40009_{05638BF3-7242-4360-8480-6CE8FF5E938F}" xr6:coauthVersionLast="43" xr6:coauthVersionMax="43" xr10:uidLastSave="{00000000-0000-0000-0000-000000000000}"/>
  <bookViews>
    <workbookView xWindow="-120" yWindow="-120" windowWidth="20730" windowHeight="11760" activeTab="1"/>
  </bookViews>
  <sheets>
    <sheet name="1 - Költségek termékenként" sheetId="1" r:id="rId1"/>
    <sheet name="Önköltség kalkuláció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2" l="1"/>
  <c r="G60" i="2"/>
  <c r="H13" i="2"/>
  <c r="H36" i="2" s="1"/>
  <c r="G13" i="2"/>
  <c r="G36" i="2" s="1"/>
  <c r="H51" i="2"/>
  <c r="G51" i="2"/>
  <c r="E13" i="2"/>
  <c r="E23" i="2"/>
  <c r="G37" i="2" s="1"/>
  <c r="C37" i="2" s="1"/>
  <c r="C42" i="2" s="1"/>
  <c r="H28" i="2"/>
  <c r="G28" i="2"/>
  <c r="H31" i="2"/>
  <c r="F13" i="2"/>
  <c r="F23" i="2" s="1"/>
  <c r="H37" i="2"/>
  <c r="H17" i="2"/>
  <c r="C54" i="2"/>
  <c r="C60" i="2"/>
  <c r="D13" i="2"/>
  <c r="C13" i="2"/>
  <c r="C12" i="2"/>
  <c r="C11" i="2"/>
  <c r="C10" i="2"/>
  <c r="C9" i="2"/>
  <c r="C8" i="2"/>
  <c r="C7" i="2"/>
  <c r="E19" i="1"/>
  <c r="E21" i="1" s="1"/>
  <c r="F18" i="1"/>
  <c r="E17" i="1"/>
  <c r="E16" i="1"/>
  <c r="E15" i="1"/>
  <c r="D17" i="1"/>
  <c r="D16" i="1"/>
  <c r="F16" i="1" s="1"/>
  <c r="D15" i="1"/>
  <c r="D19" i="1" s="1"/>
  <c r="D21" i="1" s="1"/>
  <c r="C15" i="1"/>
  <c r="C19" i="1" s="1"/>
  <c r="C21" i="1" s="1"/>
  <c r="C16" i="1"/>
  <c r="C17" i="1"/>
  <c r="F17" i="1" s="1"/>
  <c r="E10" i="1"/>
  <c r="D10" i="1"/>
  <c r="C10" i="1"/>
  <c r="F10" i="1" s="1"/>
  <c r="F9" i="1"/>
  <c r="F8" i="1"/>
  <c r="F7" i="1"/>
  <c r="C36" i="2" l="1"/>
  <c r="C41" i="2" s="1"/>
  <c r="H38" i="2"/>
  <c r="H39" i="2" s="1"/>
  <c r="F15" i="1"/>
  <c r="F19" i="1" s="1"/>
  <c r="F21" i="1" s="1"/>
  <c r="G31" i="2"/>
  <c r="G38" i="2" s="1"/>
  <c r="H52" i="2"/>
  <c r="H61" i="2"/>
  <c r="G52" i="2"/>
  <c r="G17" i="2"/>
  <c r="G61" i="2"/>
  <c r="H50" i="2" l="1"/>
  <c r="H40" i="2"/>
  <c r="H69" i="2"/>
  <c r="H70" i="2" s="1"/>
  <c r="H59" i="2"/>
  <c r="H62" i="2" s="1"/>
  <c r="H63" i="2" s="1"/>
  <c r="H85" i="2" s="1"/>
  <c r="H53" i="2"/>
  <c r="H54" i="2" s="1"/>
  <c r="H84" i="2" s="1"/>
  <c r="G19" i="2"/>
  <c r="G18" i="2"/>
  <c r="C38" i="2"/>
  <c r="C43" i="2" s="1"/>
  <c r="C44" i="2"/>
  <c r="G39" i="2"/>
  <c r="C39" i="2" l="1"/>
  <c r="G69" i="2"/>
  <c r="G70" i="2" s="1"/>
  <c r="G71" i="2" s="1"/>
  <c r="G72" i="2" s="1"/>
  <c r="G73" i="2" s="1"/>
  <c r="G50" i="2"/>
  <c r="G53" i="2" s="1"/>
  <c r="G54" i="2" s="1"/>
  <c r="G40" i="2"/>
  <c r="G59" i="2"/>
  <c r="G62" i="2" s="1"/>
  <c r="G63" i="2" s="1"/>
  <c r="H71" i="2"/>
  <c r="H72" i="2" s="1"/>
  <c r="H73" i="2" s="1"/>
  <c r="H86" i="2" s="1"/>
  <c r="G41" i="2" l="1"/>
  <c r="G42" i="2"/>
  <c r="G56" i="2"/>
  <c r="G84" i="2"/>
  <c r="G55" i="2"/>
  <c r="G75" i="2"/>
  <c r="G74" i="2"/>
  <c r="G86" i="2"/>
  <c r="G85" i="2"/>
  <c r="G64" i="2"/>
  <c r="G65" i="2"/>
</calcChain>
</file>

<file path=xl/sharedStrings.xml><?xml version="1.0" encoding="utf-8"?>
<sst xmlns="http://schemas.openxmlformats.org/spreadsheetml/2006/main" count="144" uniqueCount="92">
  <si>
    <t>A termék</t>
  </si>
  <si>
    <t>B termék</t>
  </si>
  <si>
    <t>C termék</t>
  </si>
  <si>
    <t>Anyagköltség</t>
  </si>
  <si>
    <t>Bérköltség</t>
  </si>
  <si>
    <t>Amortizáció</t>
  </si>
  <si>
    <t>Összesen</t>
  </si>
  <si>
    <t xml:space="preserve">Számviteli össz. adat </t>
  </si>
  <si>
    <t>Pro-aktivitási cél: a portfólió-elemzés</t>
  </si>
  <si>
    <t>ÖSSZESEN</t>
  </si>
  <si>
    <t>ÖSSZES KÖLTSÉG</t>
  </si>
  <si>
    <t xml:space="preserve">ÖSSZES ÁRBEVÉTEL </t>
  </si>
  <si>
    <t>NYERESÉG</t>
  </si>
  <si>
    <t>Egyéb költségek</t>
  </si>
  <si>
    <t>EGYSZERŰ ÜZEMI KÖLTSÉG-STRUKTÚRA, TERMÉKENKÉNT:</t>
  </si>
  <si>
    <t>A vezetői számvitel legfontosabb adata a termékenkénti / tevékenységenként / költségviselőnkénti költség és nyereség:</t>
  </si>
  <si>
    <t>EGYSZERŰ NYERESÉG-STRUKTÚRA, TERMÉKENKÉNT:</t>
  </si>
  <si>
    <t xml:space="preserve">Anyagköltségek </t>
  </si>
  <si>
    <t xml:space="preserve">Szolgáltatások </t>
  </si>
  <si>
    <t>Bérköltségek</t>
  </si>
  <si>
    <t>Bérjárulékok</t>
  </si>
  <si>
    <r>
      <t xml:space="preserve">Költségviselő 1:         30 DB „A” </t>
    </r>
    <r>
      <rPr>
        <sz val="9"/>
        <rFont val="Arial"/>
        <family val="2"/>
        <charset val="238"/>
      </rPr>
      <t>kompresszor</t>
    </r>
  </si>
  <si>
    <r>
      <t xml:space="preserve">Költségviselő 2:         10 DB „B” </t>
    </r>
    <r>
      <rPr>
        <sz val="9"/>
        <rFont val="Arial"/>
        <family val="2"/>
        <charset val="238"/>
      </rPr>
      <t>kompresszor</t>
    </r>
  </si>
  <si>
    <t>Egyéb személyi kifizetések</t>
  </si>
  <si>
    <t>Értékcsökkenési leírás</t>
  </si>
  <si>
    <r>
      <t xml:space="preserve">Költséghely 1: </t>
    </r>
    <r>
      <rPr>
        <sz val="9"/>
        <rFont val="Arial"/>
        <family val="2"/>
        <charset val="238"/>
      </rPr>
      <t>ENERGIATELEP</t>
    </r>
  </si>
  <si>
    <r>
      <t xml:space="preserve">Költséghely 2 </t>
    </r>
    <r>
      <rPr>
        <sz val="9"/>
        <rFont val="Arial"/>
        <family val="2"/>
        <charset val="238"/>
      </rPr>
      <t>FORGÁCSOLÓ ÜZEM</t>
    </r>
  </si>
  <si>
    <r>
      <t xml:space="preserve">Költséghely 3 </t>
    </r>
    <r>
      <rPr>
        <sz val="9"/>
        <rFont val="Arial"/>
        <family val="2"/>
        <charset val="238"/>
      </rPr>
      <t>SZERELDE</t>
    </r>
  </si>
  <si>
    <t>KÖLTSÉGNEMEK szerinti ktg.-ek</t>
  </si>
  <si>
    <t>Költséghelyek szerinti költségek (6-os számlaosztály)</t>
  </si>
  <si>
    <t>Költségviselő szerint (7-es szla-osztály)</t>
  </si>
  <si>
    <t>Gyártott darabszámok:</t>
  </si>
  <si>
    <t>Üzemi általános költségek</t>
  </si>
  <si>
    <t>Egyedi, közvetlen költségek</t>
  </si>
  <si>
    <t>Az Energiatelep teljesítmény-megoszlása a mérések szerint :</t>
  </si>
  <si>
    <t>Költséghelyekre és költségviselőkre történő költség-kezelés és kalkuláció [MFt]</t>
  </si>
  <si>
    <t>A 49 MFt energiatelepi költség megosztása az üzemek között:</t>
  </si>
  <si>
    <t>A termékek munkaigényességének aránya</t>
  </si>
  <si>
    <t>Összesített vetítési arány a termékek között - a kétszeresen számolandó 1:3 arány figyelembevételével:</t>
  </si>
  <si>
    <t>FORGÁCSOLÓ-ÜZEM: A termékek darabszám-arányából adódó vetítési alap (kulcs)</t>
  </si>
  <si>
    <t>SZERELDE ÜZEM: A termékek darabszám-arányából adódó vetítési alap (kulcs)</t>
  </si>
  <si>
    <t>Összes üzemi szűkített költség</t>
  </si>
  <si>
    <t>Közvetlen (szűkített) Önköltségek:</t>
  </si>
  <si>
    <t>A költségfelosztás következő költség-lépcsője</t>
  </si>
  <si>
    <t xml:space="preserve">Forgácsoló üzemi ált. ktg. felosztás </t>
  </si>
  <si>
    <t>Szerelde üzemi ált. ktg. Felosztás</t>
  </si>
  <si>
    <t>Ezek a aköltségek már felosztásra kerültek</t>
  </si>
  <si>
    <t>--</t>
  </si>
  <si>
    <t>ÖSSZES KÖZVETLEN (produktív) KÖLTSÉG:</t>
  </si>
  <si>
    <t>Az Üzemi szintű (általános) költségek felosztása:</t>
  </si>
  <si>
    <t>Üzemi szűkített önköltség:</t>
  </si>
  <si>
    <t>Szerelde üzemi ált. ktg. felosztás</t>
  </si>
  <si>
    <t>Közvetlen / Üzemi költségek aránya:</t>
  </si>
  <si>
    <t>Közvetlen (szűkített) Önköltségek számítása:</t>
  </si>
  <si>
    <t>Üzemi szűkített önköltség számítása:</t>
  </si>
  <si>
    <t>Összesített vetítési arány a termékek között - az 1:3 -as mennyiségi, és az 1:2 munka-arány figyelembevétele:</t>
  </si>
  <si>
    <t>Igénybevett szolgáltatások</t>
  </si>
  <si>
    <t>Összes bér és személyi költség</t>
  </si>
  <si>
    <t>Összes IGAZGATÁSI költség</t>
  </si>
  <si>
    <t>Értékesítési és marketing költségek</t>
  </si>
  <si>
    <t>K+F költségek</t>
  </si>
  <si>
    <t>Pénzügyi ráfordítások</t>
  </si>
  <si>
    <t>Egyéb ráfordítások</t>
  </si>
  <si>
    <t>VÁLLALATI ÁLTALÁNOS KÖLTSÉG</t>
  </si>
  <si>
    <t> </t>
  </si>
  <si>
    <t>Alacsony a teljes költség-összegben a közvetlen költégek aránya. A kalkuláció használhatóságát ezért többszintes fedezetszámítással növelhetjük.</t>
  </si>
  <si>
    <t>Teljes termék-önköltség számítása:</t>
  </si>
  <si>
    <t>Igazgatási fenntart. jellegű anyagköltségek</t>
  </si>
  <si>
    <t>További válallati általános költségek:</t>
  </si>
  <si>
    <t>Költség arány:</t>
  </si>
  <si>
    <t>Költség különbség:</t>
  </si>
  <si>
    <t>Anyagköltségek:</t>
  </si>
  <si>
    <t>Vállalati általános költségek felosztása…</t>
  </si>
  <si>
    <t>Összes költség:</t>
  </si>
  <si>
    <t>Teljes önköltség az anyagköltség arányában:</t>
  </si>
  <si>
    <t>A vállalati általános ktg.-ek feloszt.az anyagköltségek arányában:</t>
  </si>
  <si>
    <t>Közv. bérköltségek:</t>
  </si>
  <si>
    <t>Teljes önköltség a közv. bérköltség arányában:</t>
  </si>
  <si>
    <t>A vállalati általános ktg.-ek feloszt.a közv. bérköltségek ar.-ban:</t>
  </si>
  <si>
    <t>=</t>
  </si>
  <si>
    <t>Összes közv.költség:</t>
  </si>
  <si>
    <t>Melyik felosztás a jobb? Melyik felosztás az "igazságos"?</t>
  </si>
  <si>
    <t>X</t>
  </si>
  <si>
    <t>Y</t>
  </si>
  <si>
    <t>Z</t>
  </si>
  <si>
    <t>Az egyes kalkulációkkal történő portfólió-elemzések eltérő nyereség-helyzeteket mutatnak:</t>
  </si>
  <si>
    <t>Teljes önköltség az összes közv.költség arányában:</t>
  </si>
  <si>
    <t>A vállalati általános ktg.-ek az összes közvetlen költségek ar.-ban:</t>
  </si>
  <si>
    <t>Nyereség</t>
  </si>
  <si>
    <t>„A” kompresszor</t>
  </si>
  <si>
    <t>„B” kompresszor</t>
  </si>
  <si>
    <t>Árak: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</si>
</sst>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.0000"/>
    <numFmt numFmtId="171" formatCode="0.0%"/>
  </numFmts>
  <fonts count="20" x14ac:knownFonts="1">
    <font>
      <sz val="10"/>
      <name val="Arial"/>
      <charset val="238"/>
    </font>
    <font>
      <sz val="10"/>
      <name val="Arial Black"/>
      <family val="2"/>
      <charset val="238"/>
    </font>
    <font>
      <sz val="12"/>
      <name val="Arial"/>
      <family val="2"/>
      <charset val="238"/>
    </font>
    <font>
      <sz val="12"/>
      <name val="Arial"/>
      <charset val="238"/>
    </font>
    <font>
      <sz val="8"/>
      <name val="Arial"/>
      <charset val="238"/>
    </font>
    <font>
      <i/>
      <sz val="10"/>
      <name val="Arial Black"/>
      <family val="2"/>
      <charset val="238"/>
    </font>
    <font>
      <i/>
      <sz val="12"/>
      <name val="Arial"/>
      <family val="2"/>
      <charset val="238"/>
    </font>
    <font>
      <sz val="14.9"/>
      <name val="Arial"/>
      <family val="2"/>
      <charset val="238"/>
    </font>
    <font>
      <sz val="9"/>
      <name val="Arial Black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charset val="238"/>
    </font>
    <font>
      <sz val="11"/>
      <name val="Arial Black"/>
      <family val="2"/>
      <charset val="238"/>
    </font>
    <font>
      <b/>
      <sz val="10"/>
      <name val="Arial"/>
      <family val="2"/>
      <charset val="238"/>
    </font>
    <font>
      <b/>
      <sz val="10"/>
      <name val="Arial Black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gray0625">
        <bgColor indexed="45"/>
      </patternFill>
    </fill>
    <fill>
      <patternFill patternType="gray125">
        <bgColor indexed="9"/>
      </patternFill>
    </fill>
    <fill>
      <patternFill patternType="gray125">
        <bgColor indexed="45"/>
      </patternFill>
    </fill>
    <fill>
      <patternFill patternType="gray0625"/>
    </fill>
    <fill>
      <patternFill patternType="lightGray">
        <bgColor indexed="45"/>
      </patternFill>
    </fill>
    <fill>
      <patternFill patternType="lightGray"/>
    </fill>
    <fill>
      <patternFill patternType="lightGray">
        <bgColor indexed="9"/>
      </patternFill>
    </fill>
    <fill>
      <patternFill patternType="solid">
        <fgColor indexed="11"/>
        <bgColor indexed="64"/>
      </patternFill>
    </fill>
  </fills>
  <borders count="50">
    <border>
      <left/>
      <right/>
      <top/>
      <bottom/>
      <diagonal/>
    </border>
    <border>
      <left style="medium">
        <color indexed="51"/>
      </left>
      <right style="medium">
        <color indexed="51"/>
      </right>
      <top style="thick">
        <color indexed="51"/>
      </top>
      <bottom style="medium">
        <color indexed="51"/>
      </bottom>
      <diagonal/>
    </border>
    <border>
      <left style="thick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51"/>
      </left>
      <right style="medium">
        <color indexed="51"/>
      </right>
      <top style="medium">
        <color indexed="51"/>
      </top>
      <bottom style="thick">
        <color indexed="51"/>
      </bottom>
      <diagonal/>
    </border>
    <border>
      <left style="thick">
        <color indexed="51"/>
      </left>
      <right style="medium">
        <color indexed="51"/>
      </right>
      <top style="thick">
        <color indexed="51"/>
      </top>
      <bottom style="medium">
        <color indexed="51"/>
      </bottom>
      <diagonal/>
    </border>
    <border>
      <left style="medium">
        <color indexed="51"/>
      </left>
      <right style="thick">
        <color indexed="51"/>
      </right>
      <top style="thick">
        <color indexed="51"/>
      </top>
      <bottom style="medium">
        <color indexed="51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 style="thick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thick">
        <color indexed="51"/>
      </bottom>
      <diagonal/>
    </border>
    <border>
      <left style="medium">
        <color indexed="51"/>
      </left>
      <right style="thick">
        <color indexed="51"/>
      </right>
      <top style="medium">
        <color indexed="51"/>
      </top>
      <bottom style="thick">
        <color indexed="51"/>
      </bottom>
      <diagonal/>
    </border>
    <border>
      <left style="thick">
        <color indexed="51"/>
      </left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 style="medium">
        <color indexed="51"/>
      </right>
      <top/>
      <bottom style="thick">
        <color indexed="51"/>
      </bottom>
      <diagonal/>
    </border>
    <border>
      <left style="thick">
        <color indexed="51"/>
      </left>
      <right style="medium">
        <color indexed="51"/>
      </right>
      <top/>
      <bottom style="thick">
        <color indexed="51"/>
      </bottom>
      <diagonal/>
    </border>
    <border>
      <left style="medium">
        <color indexed="51"/>
      </left>
      <right style="medium">
        <color indexed="51"/>
      </right>
      <top/>
      <bottom style="medium">
        <color indexed="51"/>
      </bottom>
      <diagonal/>
    </border>
    <border>
      <left style="medium">
        <color indexed="51"/>
      </left>
      <right style="medium">
        <color indexed="51"/>
      </right>
      <top/>
      <bottom/>
      <diagonal/>
    </border>
    <border>
      <left style="medium">
        <color indexed="51"/>
      </left>
      <right style="thick">
        <color indexed="5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51"/>
      </left>
      <right style="medium">
        <color indexed="51"/>
      </right>
      <top style="thick">
        <color indexed="51"/>
      </top>
      <bottom/>
      <diagonal/>
    </border>
    <border>
      <left style="medium">
        <color indexed="51"/>
      </left>
      <right style="medium">
        <color indexed="51"/>
      </right>
      <top style="thick">
        <color indexed="5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51"/>
      </left>
      <right style="thick">
        <color indexed="51"/>
      </right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medium">
        <color indexed="5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/>
      <top/>
      <bottom/>
      <diagonal/>
    </border>
    <border>
      <left/>
      <right style="medium">
        <color indexed="5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2" fillId="0" borderId="6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3" fontId="2" fillId="0" borderId="8" xfId="0" applyNumberFormat="1" applyFont="1" applyBorder="1" applyAlignment="1">
      <alignment vertical="top" wrapText="1"/>
    </xf>
    <xf numFmtId="0" fontId="3" fillId="0" borderId="0" xfId="0" applyFont="1"/>
    <xf numFmtId="3" fontId="2" fillId="0" borderId="9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6" fillId="0" borderId="8" xfId="0" applyNumberFormat="1" applyFont="1" applyBorder="1" applyAlignment="1">
      <alignment vertical="top" wrapText="1"/>
    </xf>
    <xf numFmtId="3" fontId="6" fillId="0" borderId="9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3" fontId="11" fillId="0" borderId="8" xfId="0" applyNumberFormat="1" applyFont="1" applyBorder="1" applyAlignment="1">
      <alignment vertical="top" wrapText="1"/>
    </xf>
    <xf numFmtId="3" fontId="11" fillId="0" borderId="9" xfId="0" applyNumberFormat="1" applyFont="1" applyBorder="1" applyAlignment="1">
      <alignment vertical="top" wrapText="1"/>
    </xf>
    <xf numFmtId="3" fontId="11" fillId="0" borderId="6" xfId="0" applyNumberFormat="1" applyFont="1" applyBorder="1" applyAlignment="1">
      <alignment vertical="top" wrapText="1"/>
    </xf>
    <xf numFmtId="3" fontId="11" fillId="0" borderId="7" xfId="0" applyNumberFormat="1" applyFont="1" applyBorder="1" applyAlignment="1">
      <alignment vertical="top" wrapText="1"/>
    </xf>
    <xf numFmtId="0" fontId="8" fillId="2" borderId="14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8" fillId="3" borderId="14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17" xfId="0" applyFont="1" applyFill="1" applyBorder="1" applyAlignment="1">
      <alignment vertical="top" wrapText="1"/>
    </xf>
    <xf numFmtId="0" fontId="0" fillId="0" borderId="18" xfId="0" applyBorder="1"/>
    <xf numFmtId="0" fontId="11" fillId="0" borderId="18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5" fillId="4" borderId="20" xfId="0" applyFont="1" applyFill="1" applyBorder="1" applyAlignment="1">
      <alignment horizontal="right"/>
    </xf>
    <xf numFmtId="0" fontId="11" fillId="4" borderId="15" xfId="0" applyFont="1" applyFill="1" applyBorder="1" applyAlignment="1">
      <alignment vertical="top" wrapText="1"/>
    </xf>
    <xf numFmtId="0" fontId="5" fillId="2" borderId="21" xfId="0" applyFont="1" applyFill="1" applyBorder="1"/>
    <xf numFmtId="0" fontId="5" fillId="3" borderId="21" xfId="0" applyFont="1" applyFill="1" applyBorder="1"/>
    <xf numFmtId="0" fontId="12" fillId="0" borderId="0" xfId="0" applyFont="1" applyBorder="1" applyAlignment="1"/>
    <xf numFmtId="0" fontId="11" fillId="2" borderId="22" xfId="0" applyFont="1" applyFill="1" applyBorder="1"/>
    <xf numFmtId="0" fontId="11" fillId="2" borderId="20" xfId="0" applyFont="1" applyFill="1" applyBorder="1"/>
    <xf numFmtId="170" fontId="11" fillId="2" borderId="21" xfId="0" quotePrefix="1" applyNumberFormat="1" applyFont="1" applyFill="1" applyBorder="1"/>
    <xf numFmtId="170" fontId="11" fillId="2" borderId="21" xfId="0" applyNumberFormat="1" applyFont="1" applyFill="1" applyBorder="1"/>
    <xf numFmtId="0" fontId="11" fillId="3" borderId="22" xfId="0" applyFont="1" applyFill="1" applyBorder="1"/>
    <xf numFmtId="0" fontId="11" fillId="3" borderId="20" xfId="0" applyFont="1" applyFill="1" applyBorder="1"/>
    <xf numFmtId="170" fontId="11" fillId="3" borderId="21" xfId="0" quotePrefix="1" applyNumberFormat="1" applyFont="1" applyFill="1" applyBorder="1"/>
    <xf numFmtId="170" fontId="11" fillId="3" borderId="21" xfId="0" applyNumberFormat="1" applyFont="1" applyFill="1" applyBorder="1"/>
    <xf numFmtId="0" fontId="1" fillId="4" borderId="17" xfId="0" applyFont="1" applyFill="1" applyBorder="1" applyAlignment="1">
      <alignment vertical="top"/>
    </xf>
    <xf numFmtId="0" fontId="0" fillId="4" borderId="18" xfId="0" applyFill="1" applyBorder="1" applyAlignment="1"/>
    <xf numFmtId="0" fontId="8" fillId="4" borderId="14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11" xfId="0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0" fillId="5" borderId="24" xfId="0" applyFill="1" applyBorder="1"/>
    <xf numFmtId="0" fontId="1" fillId="0" borderId="25" xfId="0" applyFont="1" applyBorder="1" applyAlignment="1">
      <alignment vertical="top" wrapText="1"/>
    </xf>
    <xf numFmtId="3" fontId="1" fillId="0" borderId="26" xfId="0" applyNumberFormat="1" applyFont="1" applyBorder="1" applyAlignment="1">
      <alignment vertical="top"/>
    </xf>
    <xf numFmtId="0" fontId="10" fillId="0" borderId="6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0" fontId="13" fillId="0" borderId="0" xfId="0" applyFont="1"/>
    <xf numFmtId="1" fontId="2" fillId="2" borderId="6" xfId="0" applyNumberFormat="1" applyFont="1" applyFill="1" applyBorder="1" applyAlignment="1">
      <alignment horizontal="right" vertical="top"/>
    </xf>
    <xf numFmtId="1" fontId="2" fillId="2" borderId="7" xfId="0" applyNumberFormat="1" applyFont="1" applyFill="1" applyBorder="1" applyAlignment="1">
      <alignment horizontal="right" vertical="top"/>
    </xf>
    <xf numFmtId="1" fontId="2" fillId="3" borderId="6" xfId="0" applyNumberFormat="1" applyFont="1" applyFill="1" applyBorder="1" applyAlignment="1">
      <alignment horizontal="right" vertical="top"/>
    </xf>
    <xf numFmtId="1" fontId="2" fillId="3" borderId="7" xfId="0" applyNumberFormat="1" applyFont="1" applyFill="1" applyBorder="1" applyAlignment="1">
      <alignment horizontal="right" vertical="top"/>
    </xf>
    <xf numFmtId="0" fontId="1" fillId="5" borderId="21" xfId="0" applyFont="1" applyFill="1" applyBorder="1" applyAlignment="1">
      <alignment vertical="top" wrapText="1"/>
    </xf>
    <xf numFmtId="0" fontId="10" fillId="5" borderId="27" xfId="0" applyFont="1" applyFill="1" applyBorder="1" applyAlignment="1">
      <alignment horizontal="center" vertical="top" wrapText="1"/>
    </xf>
    <xf numFmtId="2" fontId="11" fillId="5" borderId="27" xfId="0" applyNumberFormat="1" applyFont="1" applyFill="1" applyBorder="1" applyAlignment="1">
      <alignment horizontal="center" vertical="top" wrapText="1"/>
    </xf>
    <xf numFmtId="2" fontId="11" fillId="5" borderId="28" xfId="0" applyNumberFormat="1" applyFont="1" applyFill="1" applyBorder="1" applyAlignment="1">
      <alignment horizontal="center" vertical="top" wrapText="1"/>
    </xf>
    <xf numFmtId="171" fontId="10" fillId="0" borderId="6" xfId="0" applyNumberFormat="1" applyFont="1" applyBorder="1" applyAlignment="1">
      <alignment vertical="top" wrapText="1"/>
    </xf>
    <xf numFmtId="0" fontId="7" fillId="5" borderId="23" xfId="0" applyFont="1" applyFill="1" applyBorder="1"/>
    <xf numFmtId="0" fontId="0" fillId="5" borderId="29" xfId="0" applyFill="1" applyBorder="1"/>
    <xf numFmtId="0" fontId="0" fillId="0" borderId="0" xfId="0" applyBorder="1"/>
    <xf numFmtId="0" fontId="10" fillId="0" borderId="0" xfId="0" applyFont="1" applyBorder="1" applyAlignment="1">
      <alignment vertical="top" wrapText="1"/>
    </xf>
    <xf numFmtId="0" fontId="0" fillId="5" borderId="30" xfId="0" applyFill="1" applyBorder="1"/>
    <xf numFmtId="4" fontId="11" fillId="5" borderId="31" xfId="0" applyNumberFormat="1" applyFont="1" applyFill="1" applyBorder="1" applyAlignment="1">
      <alignment horizontal="center"/>
    </xf>
    <xf numFmtId="4" fontId="11" fillId="5" borderId="32" xfId="0" applyNumberFormat="1" applyFont="1" applyFill="1" applyBorder="1" applyAlignment="1">
      <alignment horizontal="center"/>
    </xf>
    <xf numFmtId="0" fontId="0" fillId="0" borderId="22" xfId="0" applyBorder="1"/>
    <xf numFmtId="0" fontId="1" fillId="6" borderId="10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horizontal="right" vertical="top" wrapText="1"/>
    </xf>
    <xf numFmtId="1" fontId="10" fillId="6" borderId="11" xfId="0" applyNumberFormat="1" applyFont="1" applyFill="1" applyBorder="1" applyAlignment="1">
      <alignment horizontal="right" vertical="top" wrapText="1"/>
    </xf>
    <xf numFmtId="1" fontId="10" fillId="6" borderId="33" xfId="0" applyNumberFormat="1" applyFont="1" applyFill="1" applyBorder="1" applyAlignment="1">
      <alignment horizontal="right" vertical="top" wrapText="1"/>
    </xf>
    <xf numFmtId="1" fontId="10" fillId="6" borderId="6" xfId="0" applyNumberFormat="1" applyFont="1" applyFill="1" applyBorder="1" applyAlignment="1">
      <alignment horizontal="right" vertical="top" wrapText="1"/>
    </xf>
    <xf numFmtId="1" fontId="10" fillId="6" borderId="7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" fontId="10" fillId="7" borderId="6" xfId="0" applyNumberFormat="1" applyFont="1" applyFill="1" applyBorder="1" applyAlignment="1">
      <alignment horizontal="right" vertical="top"/>
    </xf>
    <xf numFmtId="1" fontId="10" fillId="7" borderId="7" xfId="0" applyNumberFormat="1" applyFont="1" applyFill="1" applyBorder="1" applyAlignment="1">
      <alignment horizontal="right" vertical="top"/>
    </xf>
    <xf numFmtId="0" fontId="2" fillId="1" borderId="6" xfId="0" applyFont="1" applyFill="1" applyBorder="1" applyAlignment="1">
      <alignment vertical="top" wrapText="1"/>
    </xf>
    <xf numFmtId="0" fontId="2" fillId="1" borderId="7" xfId="0" applyFont="1" applyFill="1" applyBorder="1" applyAlignment="1">
      <alignment vertical="top" wrapText="1"/>
    </xf>
    <xf numFmtId="1" fontId="14" fillId="7" borderId="6" xfId="0" applyNumberFormat="1" applyFont="1" applyFill="1" applyBorder="1" applyAlignment="1">
      <alignment horizontal="right" vertical="top"/>
    </xf>
    <xf numFmtId="1" fontId="2" fillId="8" borderId="6" xfId="0" applyNumberFormat="1" applyFont="1" applyFill="1" applyBorder="1" applyAlignment="1">
      <alignment horizontal="right" vertical="top"/>
    </xf>
    <xf numFmtId="2" fontId="11" fillId="9" borderId="27" xfId="0" applyNumberFormat="1" applyFont="1" applyFill="1" applyBorder="1" applyAlignment="1">
      <alignment horizontal="center" vertical="top" wrapText="1"/>
    </xf>
    <xf numFmtId="2" fontId="11" fillId="9" borderId="28" xfId="0" applyNumberFormat="1" applyFont="1" applyFill="1" applyBorder="1" applyAlignment="1">
      <alignment horizontal="center" vertical="top" wrapText="1"/>
    </xf>
    <xf numFmtId="1" fontId="14" fillId="10" borderId="6" xfId="0" applyNumberFormat="1" applyFont="1" applyFill="1" applyBorder="1" applyAlignment="1">
      <alignment horizontal="right" vertical="top"/>
    </xf>
    <xf numFmtId="1" fontId="10" fillId="10" borderId="6" xfId="0" applyNumberFormat="1" applyFont="1" applyFill="1" applyBorder="1" applyAlignment="1">
      <alignment horizontal="right" vertical="top"/>
    </xf>
    <xf numFmtId="2" fontId="11" fillId="11" borderId="27" xfId="0" applyNumberFormat="1" applyFont="1" applyFill="1" applyBorder="1" applyAlignment="1">
      <alignment horizontal="center" vertical="top" wrapText="1"/>
    </xf>
    <xf numFmtId="2" fontId="11" fillId="11" borderId="28" xfId="0" applyNumberFormat="1" applyFont="1" applyFill="1" applyBorder="1" applyAlignment="1">
      <alignment horizontal="center" vertical="top" wrapText="1"/>
    </xf>
    <xf numFmtId="0" fontId="14" fillId="12" borderId="22" xfId="0" applyFont="1" applyFill="1" applyBorder="1"/>
    <xf numFmtId="0" fontId="14" fillId="1" borderId="22" xfId="0" applyFont="1" applyFill="1" applyBorder="1"/>
    <xf numFmtId="0" fontId="14" fillId="0" borderId="22" xfId="0" applyFont="1" applyBorder="1"/>
    <xf numFmtId="1" fontId="11" fillId="7" borderId="6" xfId="0" applyNumberFormat="1" applyFont="1" applyFill="1" applyBorder="1" applyAlignment="1">
      <alignment horizontal="right" vertical="top"/>
    </xf>
    <xf numFmtId="1" fontId="11" fillId="7" borderId="7" xfId="0" applyNumberFormat="1" applyFont="1" applyFill="1" applyBorder="1" applyAlignment="1">
      <alignment horizontal="right" vertical="top"/>
    </xf>
    <xf numFmtId="1" fontId="11" fillId="1" borderId="11" xfId="0" applyNumberFormat="1" applyFont="1" applyFill="1" applyBorder="1" applyAlignment="1">
      <alignment horizontal="right" vertical="top" wrapText="1"/>
    </xf>
    <xf numFmtId="1" fontId="18" fillId="7" borderId="6" xfId="0" applyNumberFormat="1" applyFont="1" applyFill="1" applyBorder="1" applyAlignment="1">
      <alignment horizontal="right" vertical="top"/>
    </xf>
    <xf numFmtId="1" fontId="18" fillId="10" borderId="6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right"/>
    </xf>
    <xf numFmtId="0" fontId="19" fillId="5" borderId="0" xfId="0" applyFont="1" applyFill="1"/>
    <xf numFmtId="0" fontId="0" fillId="5" borderId="0" xfId="0" applyFill="1"/>
    <xf numFmtId="0" fontId="17" fillId="5" borderId="0" xfId="0" applyFont="1" applyFill="1" applyBorder="1" applyAlignment="1">
      <alignment horizontal="center"/>
    </xf>
    <xf numFmtId="2" fontId="11" fillId="13" borderId="27" xfId="0" applyNumberFormat="1" applyFont="1" applyFill="1" applyBorder="1" applyAlignment="1">
      <alignment horizontal="center" vertical="top" wrapText="1"/>
    </xf>
    <xf numFmtId="2" fontId="11" fillId="13" borderId="28" xfId="0" applyNumberFormat="1" applyFont="1" applyFill="1" applyBorder="1" applyAlignment="1">
      <alignment horizontal="center" vertical="top" wrapText="1"/>
    </xf>
    <xf numFmtId="0" fontId="14" fillId="14" borderId="22" xfId="0" applyFont="1" applyFill="1" applyBorder="1"/>
    <xf numFmtId="1" fontId="14" fillId="15" borderId="6" xfId="0" applyNumberFormat="1" applyFont="1" applyFill="1" applyBorder="1" applyAlignment="1">
      <alignment horizontal="right" vertical="top"/>
    </xf>
    <xf numFmtId="1" fontId="10" fillId="15" borderId="6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center"/>
    </xf>
    <xf numFmtId="0" fontId="10" fillId="0" borderId="22" xfId="0" applyFont="1" applyBorder="1"/>
    <xf numFmtId="2" fontId="10" fillId="2" borderId="22" xfId="0" applyNumberFormat="1" applyFont="1" applyFill="1" applyBorder="1"/>
    <xf numFmtId="2" fontId="10" fillId="16" borderId="22" xfId="0" applyNumberFormat="1" applyFont="1" applyFill="1" applyBorder="1"/>
    <xf numFmtId="2" fontId="10" fillId="3" borderId="22" xfId="0" applyNumberFormat="1" applyFont="1" applyFill="1" applyBorder="1"/>
    <xf numFmtId="2" fontId="11" fillId="13" borderId="23" xfId="0" applyNumberFormat="1" applyFont="1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3" fillId="0" borderId="0" xfId="0" applyFont="1" applyAlignment="1">
      <alignment horizontal="center"/>
    </xf>
    <xf numFmtId="2" fontId="16" fillId="14" borderId="47" xfId="0" applyNumberFormat="1" applyFont="1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2" fontId="16" fillId="14" borderId="45" xfId="0" applyNumberFormat="1" applyFont="1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2" fontId="11" fillId="9" borderId="23" xfId="0" applyNumberFormat="1" applyFont="1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2" fontId="11" fillId="11" borderId="23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2" fontId="16" fillId="1" borderId="47" xfId="0" applyNumberFormat="1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15" fillId="6" borderId="34" xfId="0" applyFont="1" applyFill="1" applyBorder="1" applyAlignment="1">
      <alignment horizontal="right" vertical="top"/>
    </xf>
    <xf numFmtId="0" fontId="15" fillId="6" borderId="35" xfId="0" applyFont="1" applyFill="1" applyBorder="1" applyAlignment="1">
      <alignment horizontal="right" vertical="top"/>
    </xf>
    <xf numFmtId="2" fontId="16" fillId="1" borderId="45" xfId="0" applyNumberFormat="1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2" borderId="45" xfId="0" applyFont="1" applyFill="1" applyBorder="1" applyAlignment="1"/>
    <xf numFmtId="0" fontId="5" fillId="2" borderId="46" xfId="0" applyFont="1" applyFill="1" applyBorder="1" applyAlignment="1"/>
    <xf numFmtId="0" fontId="5" fillId="2" borderId="17" xfId="0" applyFont="1" applyFill="1" applyBorder="1" applyAlignment="1"/>
    <xf numFmtId="0" fontId="5" fillId="2" borderId="18" xfId="0" applyFont="1" applyFill="1" applyBorder="1" applyAlignment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5" fillId="2" borderId="23" xfId="0" applyFont="1" applyFill="1" applyBorder="1" applyAlignment="1"/>
    <xf numFmtId="0" fontId="5" fillId="2" borderId="24" xfId="0" applyFont="1" applyFill="1" applyBorder="1" applyAlignment="1"/>
    <xf numFmtId="0" fontId="5" fillId="3" borderId="45" xfId="0" applyFont="1" applyFill="1" applyBorder="1" applyAlignment="1"/>
    <xf numFmtId="0" fontId="5" fillId="3" borderId="46" xfId="0" applyFont="1" applyFill="1" applyBorder="1" applyAlignment="1"/>
    <xf numFmtId="0" fontId="5" fillId="3" borderId="17" xfId="0" applyFont="1" applyFill="1" applyBorder="1" applyAlignment="1"/>
    <xf numFmtId="0" fontId="5" fillId="3" borderId="18" xfId="0" applyFont="1" applyFill="1" applyBorder="1" applyAlignment="1"/>
    <xf numFmtId="0" fontId="5" fillId="3" borderId="23" xfId="0" applyFont="1" applyFill="1" applyBorder="1" applyAlignment="1"/>
    <xf numFmtId="0" fontId="5" fillId="3" borderId="24" xfId="0" applyFont="1" applyFill="1" applyBorder="1" applyAlignment="1"/>
    <xf numFmtId="0" fontId="7" fillId="5" borderId="23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" fillId="5" borderId="23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14" fillId="0" borderId="22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4" borderId="23" xfId="0" applyFont="1" applyFill="1" applyBorder="1" applyAlignment="1">
      <alignment vertical="top"/>
    </xf>
    <xf numFmtId="0" fontId="12" fillId="0" borderId="24" xfId="0" applyFont="1" applyBorder="1" applyAlignment="1"/>
    <xf numFmtId="0" fontId="12" fillId="0" borderId="29" xfId="0" applyFont="1" applyBorder="1" applyAlignment="1"/>
    <xf numFmtId="2" fontId="16" fillId="12" borderId="47" xfId="0" applyNumberFormat="1" applyFont="1" applyFill="1" applyBorder="1" applyAlignment="1">
      <alignment horizontal="center"/>
    </xf>
    <xf numFmtId="2" fontId="16" fillId="12" borderId="48" xfId="0" applyNumberFormat="1" applyFont="1" applyFill="1" applyBorder="1" applyAlignment="1">
      <alignment horizontal="center"/>
    </xf>
    <xf numFmtId="2" fontId="16" fillId="12" borderId="45" xfId="0" applyNumberFormat="1" applyFont="1" applyFill="1" applyBorder="1" applyAlignment="1">
      <alignment horizontal="center"/>
    </xf>
    <xf numFmtId="2" fontId="16" fillId="12" borderId="49" xfId="0" applyNumberFormat="1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11" fillId="9" borderId="38" xfId="0" applyNumberFormat="1" applyFont="1" applyFill="1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14" borderId="39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F22"/>
  <sheetViews>
    <sheetView workbookViewId="0">
      <selection activeCell="G26" sqref="G26"/>
    </sheetView>
  </sheetViews>
  <sheetFormatPr defaultRowHeight="12.75" x14ac:dyDescent="0.2"/>
  <cols>
    <col min="2" max="2" width="24.7109375" customWidth="1"/>
    <col min="6" max="6" width="21.7109375" customWidth="1"/>
  </cols>
  <sheetData>
    <row r="2" spans="2:6" ht="15" x14ac:dyDescent="0.2">
      <c r="B2" s="11" t="s">
        <v>15</v>
      </c>
    </row>
    <row r="3" spans="2:6" ht="15" x14ac:dyDescent="0.2">
      <c r="B3" s="11" t="s">
        <v>8</v>
      </c>
    </row>
    <row r="4" spans="2:6" ht="15" x14ac:dyDescent="0.2">
      <c r="B4" s="11"/>
    </row>
    <row r="5" spans="2:6" ht="15.75" thickBot="1" x14ac:dyDescent="0.25">
      <c r="B5" s="11" t="s">
        <v>14</v>
      </c>
    </row>
    <row r="6" spans="2:6" s="7" customFormat="1" ht="31.5" thickTop="1" thickBot="1" x14ac:dyDescent="0.25">
      <c r="B6" s="4"/>
      <c r="C6" s="5" t="s">
        <v>0</v>
      </c>
      <c r="D6" s="5" t="s">
        <v>1</v>
      </c>
      <c r="E6" s="5" t="s">
        <v>2</v>
      </c>
      <c r="F6" s="6" t="s">
        <v>7</v>
      </c>
    </row>
    <row r="7" spans="2:6" ht="15.75" thickBot="1" x14ac:dyDescent="0.25">
      <c r="B7" s="2" t="s">
        <v>3</v>
      </c>
      <c r="C7" s="8">
        <v>150</v>
      </c>
      <c r="D7" s="8">
        <v>230</v>
      </c>
      <c r="E7" s="8">
        <v>1810</v>
      </c>
      <c r="F7" s="9">
        <f>SUM(C7:E7)</f>
        <v>2190</v>
      </c>
    </row>
    <row r="8" spans="2:6" ht="15.75" thickBot="1" x14ac:dyDescent="0.25">
      <c r="B8" s="2" t="s">
        <v>4</v>
      </c>
      <c r="C8" s="8">
        <v>26</v>
      </c>
      <c r="D8" s="8">
        <v>49</v>
      </c>
      <c r="E8" s="8">
        <v>156</v>
      </c>
      <c r="F8" s="9">
        <f>SUM(C8:E8)</f>
        <v>231</v>
      </c>
    </row>
    <row r="9" spans="2:6" ht="15.75" thickBot="1" x14ac:dyDescent="0.25">
      <c r="B9" s="2" t="s">
        <v>5</v>
      </c>
      <c r="C9" s="8">
        <v>45</v>
      </c>
      <c r="D9" s="8">
        <v>49</v>
      </c>
      <c r="E9" s="8">
        <v>161</v>
      </c>
      <c r="F9" s="9">
        <f>SUM(C9:E9)</f>
        <v>255</v>
      </c>
    </row>
    <row r="10" spans="2:6" ht="15.75" thickBot="1" x14ac:dyDescent="0.25">
      <c r="B10" s="3" t="s">
        <v>6</v>
      </c>
      <c r="C10" s="10">
        <f>SUM(C7:C9)</f>
        <v>221</v>
      </c>
      <c r="D10" s="10">
        <f>SUM(D7:D9)</f>
        <v>328</v>
      </c>
      <c r="E10" s="10">
        <f>SUM(E7:E9)</f>
        <v>2127</v>
      </c>
      <c r="F10" s="12">
        <f>SUM(C10:E10)</f>
        <v>2676</v>
      </c>
    </row>
    <row r="11" spans="2:6" ht="15.75" thickTop="1" x14ac:dyDescent="0.2">
      <c r="B11" s="16"/>
      <c r="C11" s="17"/>
      <c r="D11" s="17"/>
      <c r="E11" s="17"/>
      <c r="F11" s="17"/>
    </row>
    <row r="13" spans="2:6" ht="15.75" thickBot="1" x14ac:dyDescent="0.25">
      <c r="B13" s="18" t="s">
        <v>16</v>
      </c>
    </row>
    <row r="14" spans="2:6" ht="31.5" thickTop="1" thickBot="1" x14ac:dyDescent="0.25">
      <c r="B14" s="4"/>
      <c r="C14" s="5" t="s">
        <v>0</v>
      </c>
      <c r="D14" s="5" t="s">
        <v>1</v>
      </c>
      <c r="E14" s="5" t="s">
        <v>2</v>
      </c>
      <c r="F14" s="6" t="s">
        <v>6</v>
      </c>
    </row>
    <row r="15" spans="2:6" ht="15.75" thickBot="1" x14ac:dyDescent="0.25">
      <c r="B15" s="2" t="s">
        <v>3</v>
      </c>
      <c r="C15" s="8">
        <f t="shared" ref="C15:E17" si="0">+C7</f>
        <v>150</v>
      </c>
      <c r="D15" s="8">
        <f t="shared" si="0"/>
        <v>230</v>
      </c>
      <c r="E15" s="8">
        <f t="shared" si="0"/>
        <v>1810</v>
      </c>
      <c r="F15" s="9">
        <f>SUM(C15:E15)</f>
        <v>2190</v>
      </c>
    </row>
    <row r="16" spans="2:6" ht="15.75" thickBot="1" x14ac:dyDescent="0.25">
      <c r="B16" s="2" t="s">
        <v>4</v>
      </c>
      <c r="C16" s="8">
        <f t="shared" si="0"/>
        <v>26</v>
      </c>
      <c r="D16" s="8">
        <f t="shared" si="0"/>
        <v>49</v>
      </c>
      <c r="E16" s="8">
        <f t="shared" si="0"/>
        <v>156</v>
      </c>
      <c r="F16" s="9">
        <f>SUM(C16:E16)</f>
        <v>231</v>
      </c>
    </row>
    <row r="17" spans="2:6" ht="15.75" thickBot="1" x14ac:dyDescent="0.25">
      <c r="B17" s="2" t="s">
        <v>5</v>
      </c>
      <c r="C17" s="8">
        <f t="shared" si="0"/>
        <v>45</v>
      </c>
      <c r="D17" s="8">
        <f t="shared" si="0"/>
        <v>49</v>
      </c>
      <c r="E17" s="8">
        <f t="shared" si="0"/>
        <v>161</v>
      </c>
      <c r="F17" s="9">
        <f>SUM(C17:E17)</f>
        <v>255</v>
      </c>
    </row>
    <row r="18" spans="2:6" ht="15.75" customHeight="1" thickBot="1" x14ac:dyDescent="0.25">
      <c r="B18" s="3" t="s">
        <v>13</v>
      </c>
      <c r="C18" s="14">
        <v>131</v>
      </c>
      <c r="D18" s="14">
        <v>97</v>
      </c>
      <c r="E18" s="14">
        <v>320</v>
      </c>
      <c r="F18" s="15">
        <f>SUM(C18:E18)</f>
        <v>548</v>
      </c>
    </row>
    <row r="19" spans="2:6" ht="16.5" thickTop="1" thickBot="1" x14ac:dyDescent="0.25">
      <c r="B19" s="2" t="s">
        <v>10</v>
      </c>
      <c r="C19" s="31">
        <f>SUM(C15:C18)</f>
        <v>352</v>
      </c>
      <c r="D19" s="31">
        <f>SUM(D15:D18)</f>
        <v>425</v>
      </c>
      <c r="E19" s="31">
        <f>SUM(E15:E18)</f>
        <v>2447</v>
      </c>
      <c r="F19" s="32">
        <f>SUM(F15:F18)</f>
        <v>3224</v>
      </c>
    </row>
    <row r="20" spans="2:6" ht="15.75" thickBot="1" x14ac:dyDescent="0.25">
      <c r="B20" s="2" t="s">
        <v>11</v>
      </c>
      <c r="C20" s="31">
        <v>393</v>
      </c>
      <c r="D20" s="31">
        <v>534</v>
      </c>
      <c r="E20" s="31">
        <v>3043</v>
      </c>
      <c r="F20" s="32">
        <v>3970</v>
      </c>
    </row>
    <row r="21" spans="2:6" ht="15.75" thickBot="1" x14ac:dyDescent="0.25">
      <c r="B21" s="13" t="s">
        <v>12</v>
      </c>
      <c r="C21" s="29">
        <f>+C20-C19</f>
        <v>41</v>
      </c>
      <c r="D21" s="29">
        <f>+D20-D19</f>
        <v>109</v>
      </c>
      <c r="E21" s="29">
        <f>+E20-E19</f>
        <v>596</v>
      </c>
      <c r="F21" s="30">
        <f>+F20-F19</f>
        <v>746</v>
      </c>
    </row>
    <row r="22" spans="2:6" ht="13.5" thickTop="1" x14ac:dyDescent="0.2"/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H86"/>
  <sheetViews>
    <sheetView tabSelected="1" workbookViewId="0">
      <selection activeCell="H88" sqref="H88"/>
    </sheetView>
  </sheetViews>
  <sheetFormatPr defaultRowHeight="12.75" x14ac:dyDescent="0.2"/>
  <cols>
    <col min="2" max="2" width="47.5703125" customWidth="1"/>
    <col min="3" max="3" width="15.28515625" customWidth="1"/>
    <col min="4" max="4" width="19.28515625" customWidth="1"/>
    <col min="5" max="6" width="18.42578125" customWidth="1"/>
    <col min="7" max="8" width="22" customWidth="1"/>
  </cols>
  <sheetData>
    <row r="2" spans="2:8" ht="18.75" x14ac:dyDescent="0.25">
      <c r="B2" s="19" t="s">
        <v>35</v>
      </c>
    </row>
    <row r="3" spans="2:8" ht="19.5" thickBot="1" x14ac:dyDescent="0.3">
      <c r="B3" s="19"/>
    </row>
    <row r="4" spans="2:8" ht="19.5" thickBot="1" x14ac:dyDescent="0.3">
      <c r="B4" s="82" t="s">
        <v>53</v>
      </c>
      <c r="C4" s="83"/>
    </row>
    <row r="5" spans="2:8" ht="15.75" thickBot="1" x14ac:dyDescent="0.35">
      <c r="D5" s="153" t="s">
        <v>29</v>
      </c>
      <c r="E5" s="154"/>
      <c r="F5" s="155"/>
      <c r="G5" s="153" t="s">
        <v>30</v>
      </c>
      <c r="H5" s="155"/>
    </row>
    <row r="6" spans="2:8" ht="29.25" customHeight="1" thickTop="1" thickBot="1" x14ac:dyDescent="0.25">
      <c r="B6" s="20" t="s">
        <v>28</v>
      </c>
      <c r="C6" s="1" t="s">
        <v>9</v>
      </c>
      <c r="D6" s="63" t="s">
        <v>25</v>
      </c>
      <c r="E6" s="33" t="s">
        <v>26</v>
      </c>
      <c r="F6" s="36" t="s">
        <v>27</v>
      </c>
      <c r="G6" s="28" t="s">
        <v>21</v>
      </c>
      <c r="H6" s="28" t="s">
        <v>22</v>
      </c>
    </row>
    <row r="7" spans="2:8" ht="15.75" customHeight="1" thickBot="1" x14ac:dyDescent="0.25">
      <c r="B7" s="2" t="s">
        <v>17</v>
      </c>
      <c r="C7" s="24">
        <f t="shared" ref="C7:C13" si="0">SUM(D7:H7)</f>
        <v>120</v>
      </c>
      <c r="D7" s="64">
        <v>15</v>
      </c>
      <c r="E7" s="34">
        <v>20</v>
      </c>
      <c r="F7" s="37">
        <v>30</v>
      </c>
      <c r="G7" s="97">
        <v>50</v>
      </c>
      <c r="H7" s="98">
        <v>5</v>
      </c>
    </row>
    <row r="8" spans="2:8" ht="15.75" customHeight="1" thickBot="1" x14ac:dyDescent="0.25">
      <c r="B8" s="2" t="s">
        <v>18</v>
      </c>
      <c r="C8" s="24">
        <f t="shared" si="0"/>
        <v>15</v>
      </c>
      <c r="D8" s="64">
        <v>3</v>
      </c>
      <c r="E8" s="34">
        <v>7</v>
      </c>
      <c r="F8" s="37">
        <v>1</v>
      </c>
      <c r="G8" s="22">
        <v>2</v>
      </c>
      <c r="H8" s="23">
        <v>2</v>
      </c>
    </row>
    <row r="9" spans="2:8" ht="15.75" customHeight="1" thickBot="1" x14ac:dyDescent="0.25">
      <c r="B9" s="2" t="s">
        <v>19</v>
      </c>
      <c r="C9" s="24">
        <f t="shared" si="0"/>
        <v>30</v>
      </c>
      <c r="D9" s="64">
        <v>7</v>
      </c>
      <c r="E9" s="34">
        <v>6</v>
      </c>
      <c r="F9" s="37">
        <v>3</v>
      </c>
      <c r="G9" s="99">
        <v>10</v>
      </c>
      <c r="H9" s="100">
        <v>4</v>
      </c>
    </row>
    <row r="10" spans="2:8" ht="15.75" customHeight="1" thickBot="1" x14ac:dyDescent="0.25">
      <c r="B10" s="21" t="s">
        <v>23</v>
      </c>
      <c r="C10" s="25">
        <f t="shared" si="0"/>
        <v>10</v>
      </c>
      <c r="D10" s="65">
        <v>2</v>
      </c>
      <c r="E10" s="35">
        <v>1</v>
      </c>
      <c r="F10" s="38">
        <v>3</v>
      </c>
      <c r="G10" s="22">
        <v>2</v>
      </c>
      <c r="H10" s="22">
        <v>2</v>
      </c>
    </row>
    <row r="11" spans="2:8" ht="15.75" customHeight="1" thickBot="1" x14ac:dyDescent="0.25">
      <c r="B11" s="2" t="s">
        <v>20</v>
      </c>
      <c r="C11" s="24">
        <f t="shared" si="0"/>
        <v>9</v>
      </c>
      <c r="D11" s="64">
        <v>2</v>
      </c>
      <c r="E11" s="34">
        <v>2</v>
      </c>
      <c r="F11" s="37">
        <v>1</v>
      </c>
      <c r="G11" s="22">
        <v>3</v>
      </c>
      <c r="H11" s="22">
        <v>1</v>
      </c>
    </row>
    <row r="12" spans="2:8" ht="15.75" customHeight="1" thickBot="1" x14ac:dyDescent="0.25">
      <c r="B12" s="2" t="s">
        <v>24</v>
      </c>
      <c r="C12" s="24">
        <f t="shared" si="0"/>
        <v>40</v>
      </c>
      <c r="D12" s="64">
        <v>20</v>
      </c>
      <c r="E12" s="34">
        <v>13</v>
      </c>
      <c r="F12" s="37">
        <v>7</v>
      </c>
      <c r="G12" s="22">
        <v>0</v>
      </c>
      <c r="H12" s="23">
        <v>0</v>
      </c>
    </row>
    <row r="13" spans="2:8" ht="16.5" customHeight="1" thickBot="1" x14ac:dyDescent="0.25">
      <c r="B13" s="27" t="s">
        <v>48</v>
      </c>
      <c r="C13" s="26">
        <f t="shared" si="0"/>
        <v>224</v>
      </c>
      <c r="D13" s="49">
        <f>SUM(D7:D12)</f>
        <v>49</v>
      </c>
      <c r="E13" s="40">
        <f>SUM(E7:E12)</f>
        <v>49</v>
      </c>
      <c r="F13" s="41">
        <f>SUM(F7:F12)</f>
        <v>45</v>
      </c>
      <c r="G13" s="39">
        <f>SUM(G7:G12)</f>
        <v>67</v>
      </c>
      <c r="H13" s="42">
        <f>SUM(H7:H12)</f>
        <v>14</v>
      </c>
    </row>
    <row r="14" spans="2:8" ht="16.5" thickTop="1" thickBot="1" x14ac:dyDescent="0.35">
      <c r="D14" s="153" t="s">
        <v>32</v>
      </c>
      <c r="E14" s="154"/>
      <c r="F14" s="155"/>
      <c r="G14" s="153" t="s">
        <v>33</v>
      </c>
      <c r="H14" s="155"/>
    </row>
    <row r="15" spans="2:8" ht="15" x14ac:dyDescent="0.3">
      <c r="D15" s="43"/>
      <c r="E15" s="43"/>
      <c r="F15" s="43"/>
      <c r="G15" s="43"/>
      <c r="H15" s="43"/>
    </row>
    <row r="16" spans="2:8" ht="15.75" thickBot="1" x14ac:dyDescent="0.25">
      <c r="B16" s="44" t="s">
        <v>31</v>
      </c>
      <c r="C16" s="45"/>
      <c r="D16" s="45"/>
      <c r="E16" s="45"/>
      <c r="F16" s="45"/>
      <c r="G16" s="46">
        <v>30</v>
      </c>
      <c r="H16" s="47">
        <v>10</v>
      </c>
    </row>
    <row r="17" spans="2:8" ht="15.75" thickBot="1" x14ac:dyDescent="0.25">
      <c r="B17" s="66" t="s">
        <v>42</v>
      </c>
      <c r="C17" s="67"/>
      <c r="D17" s="67"/>
      <c r="E17" s="67"/>
      <c r="F17" s="86"/>
      <c r="G17" s="87">
        <f>+G13/G16</f>
        <v>2.2333333333333334</v>
      </c>
      <c r="H17" s="88">
        <f>+H13/H16</f>
        <v>1.4</v>
      </c>
    </row>
    <row r="18" spans="2:8" x14ac:dyDescent="0.2">
      <c r="F18" s="89" t="s">
        <v>69</v>
      </c>
      <c r="G18" s="168">
        <f>+G17/H17</f>
        <v>1.5952380952380953</v>
      </c>
      <c r="H18" s="168"/>
    </row>
    <row r="19" spans="2:8" x14ac:dyDescent="0.2">
      <c r="F19" s="89" t="s">
        <v>70</v>
      </c>
      <c r="G19" s="168">
        <f>+G17-H17</f>
        <v>0.83333333333333348</v>
      </c>
      <c r="H19" s="168"/>
    </row>
    <row r="20" spans="2:8" ht="13.5" thickBot="1" x14ac:dyDescent="0.25"/>
    <row r="21" spans="2:8" ht="19.5" thickBot="1" x14ac:dyDescent="0.3">
      <c r="B21" s="164" t="s">
        <v>54</v>
      </c>
      <c r="C21" s="165"/>
    </row>
    <row r="22" spans="2:8" ht="15.75" thickBot="1" x14ac:dyDescent="0.35">
      <c r="B22" s="61" t="s">
        <v>34</v>
      </c>
      <c r="C22" s="62"/>
      <c r="D22" s="62"/>
      <c r="E22" s="48">
        <v>30</v>
      </c>
      <c r="F22" s="48">
        <v>19</v>
      </c>
    </row>
    <row r="23" spans="2:8" ht="15.75" thickBot="1" x14ac:dyDescent="0.35">
      <c r="B23" s="177" t="s">
        <v>36</v>
      </c>
      <c r="C23" s="178"/>
      <c r="D23" s="179"/>
      <c r="E23" s="50">
        <f>+E22+E13</f>
        <v>79</v>
      </c>
      <c r="F23" s="51">
        <f>+F22+F13</f>
        <v>64</v>
      </c>
    </row>
    <row r="24" spans="2:8" ht="15.75" thickBot="1" x14ac:dyDescent="0.35">
      <c r="C24" s="52"/>
      <c r="D24" s="52"/>
      <c r="G24" s="153" t="s">
        <v>30</v>
      </c>
      <c r="H24" s="155"/>
    </row>
    <row r="25" spans="2:8" ht="29.25" thickBot="1" x14ac:dyDescent="0.25">
      <c r="G25" s="28" t="s">
        <v>21</v>
      </c>
      <c r="H25" s="28" t="s">
        <v>22</v>
      </c>
    </row>
    <row r="26" spans="2:8" ht="15.75" customHeight="1" x14ac:dyDescent="0.3">
      <c r="B26" s="149" t="s">
        <v>39</v>
      </c>
      <c r="C26" s="150"/>
      <c r="D26" s="150"/>
      <c r="E26" s="150"/>
      <c r="F26" s="150"/>
      <c r="G26" s="53">
        <v>30</v>
      </c>
      <c r="H26" s="53">
        <v>10</v>
      </c>
    </row>
    <row r="27" spans="2:8" ht="15.75" customHeight="1" thickBot="1" x14ac:dyDescent="0.35">
      <c r="B27" s="151" t="s">
        <v>37</v>
      </c>
      <c r="C27" s="152"/>
      <c r="D27" s="152"/>
      <c r="E27" s="152"/>
      <c r="F27" s="152"/>
      <c r="G27" s="54">
        <v>3</v>
      </c>
      <c r="H27" s="54">
        <v>1</v>
      </c>
    </row>
    <row r="28" spans="2:8" ht="15.75" customHeight="1" thickBot="1" x14ac:dyDescent="0.35">
      <c r="B28" s="156" t="s">
        <v>38</v>
      </c>
      <c r="C28" s="157"/>
      <c r="D28" s="157"/>
      <c r="E28" s="157"/>
      <c r="F28" s="157"/>
      <c r="G28" s="55">
        <f>1-H28</f>
        <v>0.88888888888888884</v>
      </c>
      <c r="H28" s="56">
        <f>(H27/G27)*(H26/G26)</f>
        <v>0.1111111111111111</v>
      </c>
    </row>
    <row r="29" spans="2:8" ht="16.5" x14ac:dyDescent="0.3">
      <c r="B29" s="158" t="s">
        <v>40</v>
      </c>
      <c r="C29" s="159"/>
      <c r="D29" s="159"/>
      <c r="E29" s="159"/>
      <c r="F29" s="159"/>
      <c r="G29" s="57">
        <v>30</v>
      </c>
      <c r="H29" s="57">
        <v>10</v>
      </c>
    </row>
    <row r="30" spans="2:8" ht="17.25" thickBot="1" x14ac:dyDescent="0.35">
      <c r="B30" s="160" t="s">
        <v>37</v>
      </c>
      <c r="C30" s="161"/>
      <c r="D30" s="161"/>
      <c r="E30" s="161"/>
      <c r="F30" s="161"/>
      <c r="G30" s="58">
        <v>2</v>
      </c>
      <c r="H30" s="58">
        <v>1</v>
      </c>
    </row>
    <row r="31" spans="2:8" ht="17.25" thickBot="1" x14ac:dyDescent="0.35">
      <c r="B31" s="162" t="s">
        <v>55</v>
      </c>
      <c r="C31" s="163"/>
      <c r="D31" s="163"/>
      <c r="E31" s="163"/>
      <c r="F31" s="163"/>
      <c r="G31" s="59">
        <f>1-H31</f>
        <v>0.83333333333333337</v>
      </c>
      <c r="H31" s="60">
        <f>(H30/G30)*(H29/G29)</f>
        <v>0.16666666666666666</v>
      </c>
    </row>
    <row r="33" spans="2:8" ht="19.5" thickBot="1" x14ac:dyDescent="0.45">
      <c r="B33" s="72" t="s">
        <v>49</v>
      </c>
    </row>
    <row r="34" spans="2:8" ht="15.75" thickBot="1" x14ac:dyDescent="0.35">
      <c r="D34" s="153" t="s">
        <v>29</v>
      </c>
      <c r="E34" s="154"/>
      <c r="F34" s="155"/>
      <c r="G34" s="153" t="s">
        <v>30</v>
      </c>
      <c r="H34" s="155"/>
    </row>
    <row r="35" spans="2:8" ht="27.75" customHeight="1" thickTop="1" thickBot="1" x14ac:dyDescent="0.25">
      <c r="B35" s="68" t="s">
        <v>43</v>
      </c>
      <c r="C35" s="69" t="s">
        <v>9</v>
      </c>
      <c r="D35" s="63" t="s">
        <v>25</v>
      </c>
      <c r="E35" s="33" t="s">
        <v>26</v>
      </c>
      <c r="F35" s="36" t="s">
        <v>27</v>
      </c>
      <c r="G35" s="28" t="s">
        <v>21</v>
      </c>
      <c r="H35" s="28" t="s">
        <v>22</v>
      </c>
    </row>
    <row r="36" spans="2:8" ht="16.5" customHeight="1" thickBot="1" x14ac:dyDescent="0.25">
      <c r="B36" s="2" t="s">
        <v>48</v>
      </c>
      <c r="C36" s="24">
        <f>SUM(D36:H36)</f>
        <v>81</v>
      </c>
      <c r="D36" s="170" t="s">
        <v>46</v>
      </c>
      <c r="E36" s="171"/>
      <c r="F36" s="172"/>
      <c r="G36" s="70">
        <f>+G13</f>
        <v>67</v>
      </c>
      <c r="H36" s="71">
        <f>+H13</f>
        <v>14</v>
      </c>
    </row>
    <row r="37" spans="2:8" ht="15.75" customHeight="1" thickBot="1" x14ac:dyDescent="0.25">
      <c r="B37" s="2" t="s">
        <v>44</v>
      </c>
      <c r="C37" s="24">
        <f>SUM(D37:H37)</f>
        <v>78.999999999999986</v>
      </c>
      <c r="D37" s="173"/>
      <c r="E37" s="174"/>
      <c r="F37" s="175"/>
      <c r="G37" s="73">
        <f>+E23*G28</f>
        <v>70.222222222222214</v>
      </c>
      <c r="H37" s="74">
        <f>+E23*H28</f>
        <v>8.7777777777777768</v>
      </c>
    </row>
    <row r="38" spans="2:8" ht="16.5" thickBot="1" x14ac:dyDescent="0.25">
      <c r="B38" s="2" t="s">
        <v>51</v>
      </c>
      <c r="C38" s="25">
        <f>SUM(D38:H38)</f>
        <v>64</v>
      </c>
      <c r="D38" s="173"/>
      <c r="E38" s="174"/>
      <c r="F38" s="175"/>
      <c r="G38" s="75">
        <f>+G31*F23</f>
        <v>53.333333333333336</v>
      </c>
      <c r="H38" s="76">
        <f>+H31*F23</f>
        <v>10.666666666666666</v>
      </c>
    </row>
    <row r="39" spans="2:8" ht="16.5" thickBot="1" x14ac:dyDescent="0.25">
      <c r="B39" s="90" t="s">
        <v>41</v>
      </c>
      <c r="C39" s="91">
        <f>SUM(D39:H39)</f>
        <v>224</v>
      </c>
      <c r="D39" s="173"/>
      <c r="E39" s="176"/>
      <c r="F39" s="175"/>
      <c r="G39" s="92">
        <f>SUM(G36:G38)</f>
        <v>190.55555555555557</v>
      </c>
      <c r="H39" s="93">
        <f>SUM(H36:H38)</f>
        <v>33.444444444444443</v>
      </c>
    </row>
    <row r="40" spans="2:8" ht="15.75" customHeight="1" thickBot="1" x14ac:dyDescent="0.25">
      <c r="B40" s="77" t="s">
        <v>50</v>
      </c>
      <c r="C40" s="78" t="s">
        <v>47</v>
      </c>
      <c r="D40" s="78" t="s">
        <v>47</v>
      </c>
      <c r="E40" s="78" t="s">
        <v>47</v>
      </c>
      <c r="F40" s="78" t="s">
        <v>47</v>
      </c>
      <c r="G40" s="79">
        <f>+G39/G16</f>
        <v>6.3518518518518521</v>
      </c>
      <c r="H40" s="80">
        <f>+H39/H16</f>
        <v>3.3444444444444441</v>
      </c>
    </row>
    <row r="41" spans="2:8" ht="16.5" customHeight="1" thickBot="1" x14ac:dyDescent="0.25">
      <c r="B41" s="2" t="s">
        <v>48</v>
      </c>
      <c r="C41" s="24">
        <f>+C36</f>
        <v>81</v>
      </c>
      <c r="F41" s="111" t="s">
        <v>69</v>
      </c>
      <c r="G41" s="169">
        <f>+G40/H40</f>
        <v>1.8992248062015507</v>
      </c>
      <c r="H41" s="169"/>
    </row>
    <row r="42" spans="2:8" ht="16.5" thickBot="1" x14ac:dyDescent="0.25">
      <c r="B42" s="2" t="s">
        <v>44</v>
      </c>
      <c r="C42" s="24">
        <f>+C37</f>
        <v>78.999999999999986</v>
      </c>
      <c r="F42" s="111" t="s">
        <v>70</v>
      </c>
      <c r="G42" s="169">
        <f>+G40-H40</f>
        <v>3.007407407407408</v>
      </c>
      <c r="H42" s="169"/>
    </row>
    <row r="43" spans="2:8" ht="16.5" thickBot="1" x14ac:dyDescent="0.25">
      <c r="B43" s="2" t="s">
        <v>45</v>
      </c>
      <c r="C43" s="24">
        <f>+C38</f>
        <v>64</v>
      </c>
    </row>
    <row r="44" spans="2:8" ht="16.5" thickBot="1" x14ac:dyDescent="0.25">
      <c r="B44" s="2" t="s">
        <v>52</v>
      </c>
      <c r="C44" s="81">
        <f>C41/(C41+C42+C43)</f>
        <v>0.36160714285714285</v>
      </c>
    </row>
    <row r="45" spans="2:8" x14ac:dyDescent="0.2">
      <c r="B45" t="s">
        <v>65</v>
      </c>
    </row>
    <row r="47" spans="2:8" ht="13.5" thickBot="1" x14ac:dyDescent="0.25"/>
    <row r="48" spans="2:8" ht="15.75" thickBot="1" x14ac:dyDescent="0.35">
      <c r="G48" s="153" t="s">
        <v>30</v>
      </c>
      <c r="H48" s="155"/>
    </row>
    <row r="49" spans="1:8" ht="29.25" thickBot="1" x14ac:dyDescent="0.25">
      <c r="B49" s="166" t="s">
        <v>66</v>
      </c>
      <c r="C49" s="167"/>
      <c r="E49" s="184" t="s">
        <v>72</v>
      </c>
      <c r="F49" s="185"/>
      <c r="G49" s="28" t="s">
        <v>21</v>
      </c>
      <c r="H49" s="28" t="s">
        <v>22</v>
      </c>
    </row>
    <row r="50" spans="1:8" ht="16.5" thickBot="1" x14ac:dyDescent="0.25">
      <c r="B50" s="2" t="s">
        <v>67</v>
      </c>
      <c r="C50" s="22">
        <v>22</v>
      </c>
      <c r="E50" s="144" t="s">
        <v>41</v>
      </c>
      <c r="F50" s="145"/>
      <c r="G50" s="94">
        <f>+$G$39</f>
        <v>190.55555555555557</v>
      </c>
      <c r="H50" s="95">
        <f>+$H$39</f>
        <v>33.444444444444443</v>
      </c>
    </row>
    <row r="51" spans="1:8" ht="16.5" thickBot="1" x14ac:dyDescent="0.25">
      <c r="B51" s="2" t="s">
        <v>56</v>
      </c>
      <c r="C51" s="22">
        <v>4</v>
      </c>
      <c r="F51" s="101" t="s">
        <v>71</v>
      </c>
      <c r="G51" s="97">
        <f>+G7</f>
        <v>50</v>
      </c>
      <c r="H51" s="98">
        <f>+H7</f>
        <v>5</v>
      </c>
    </row>
    <row r="52" spans="1:8" ht="15.75" thickBot="1" x14ac:dyDescent="0.25">
      <c r="B52" s="2" t="s">
        <v>57</v>
      </c>
      <c r="C52" s="22">
        <v>53</v>
      </c>
      <c r="F52" s="96" t="s">
        <v>75</v>
      </c>
      <c r="G52" s="102">
        <f>+$C$60*G51/(H51+G51)</f>
        <v>129.09090909090909</v>
      </c>
      <c r="H52" s="102">
        <f>+$C$60*H51/(H51+G51)</f>
        <v>12.909090909090908</v>
      </c>
    </row>
    <row r="53" spans="1:8" ht="15.75" thickBot="1" x14ac:dyDescent="0.3">
      <c r="B53" s="2" t="s">
        <v>5</v>
      </c>
      <c r="C53" s="22">
        <v>32</v>
      </c>
      <c r="E53" s="117" t="s">
        <v>79</v>
      </c>
      <c r="F53" s="115" t="s">
        <v>73</v>
      </c>
      <c r="G53" s="112">
        <f>+G52+G50</f>
        <v>319.64646464646466</v>
      </c>
      <c r="H53" s="113">
        <f>+H52+H50</f>
        <v>46.353535353535349</v>
      </c>
    </row>
    <row r="54" spans="1:8" ht="16.5" thickBot="1" x14ac:dyDescent="0.25">
      <c r="B54" s="2" t="s">
        <v>58</v>
      </c>
      <c r="C54" s="24">
        <f>SUM(C50:C53)</f>
        <v>111</v>
      </c>
      <c r="D54" s="186" t="s">
        <v>74</v>
      </c>
      <c r="E54" s="139"/>
      <c r="F54" s="187"/>
      <c r="G54" s="103">
        <f>+G53/G29</f>
        <v>10.654882154882156</v>
      </c>
      <c r="H54" s="104">
        <f>+H53/H29</f>
        <v>4.6353535353535351</v>
      </c>
    </row>
    <row r="55" spans="1:8" ht="16.5" thickBot="1" x14ac:dyDescent="0.3">
      <c r="A55" s="84"/>
      <c r="B55" s="16" t="s">
        <v>68</v>
      </c>
      <c r="C55" s="85" t="s">
        <v>64</v>
      </c>
      <c r="D55" s="120" t="s">
        <v>82</v>
      </c>
      <c r="F55" s="109" t="s">
        <v>69</v>
      </c>
      <c r="G55" s="180">
        <f>+G54/H54</f>
        <v>2.2986126243916614</v>
      </c>
      <c r="H55" s="181"/>
    </row>
    <row r="56" spans="1:8" ht="15.75" thickBot="1" x14ac:dyDescent="0.3">
      <c r="B56" s="2" t="s">
        <v>59</v>
      </c>
      <c r="C56" s="22">
        <v>20</v>
      </c>
      <c r="F56" s="109" t="s">
        <v>70</v>
      </c>
      <c r="G56" s="182">
        <f>+G54-H54</f>
        <v>6.0195286195286206</v>
      </c>
      <c r="H56" s="183"/>
    </row>
    <row r="57" spans="1:8" ht="15.75" thickBot="1" x14ac:dyDescent="0.25">
      <c r="B57" s="2" t="s">
        <v>60</v>
      </c>
      <c r="C57" s="22">
        <v>5</v>
      </c>
    </row>
    <row r="58" spans="1:8" ht="15.75" thickBot="1" x14ac:dyDescent="0.25">
      <c r="B58" s="2" t="s">
        <v>61</v>
      </c>
      <c r="C58" s="22">
        <v>4</v>
      </c>
    </row>
    <row r="59" spans="1:8" ht="16.5" thickBot="1" x14ac:dyDescent="0.25">
      <c r="B59" s="2" t="s">
        <v>62</v>
      </c>
      <c r="C59" s="22">
        <v>2</v>
      </c>
      <c r="E59" s="144" t="s">
        <v>41</v>
      </c>
      <c r="F59" s="145"/>
      <c r="G59" s="94">
        <f>+$G$39</f>
        <v>190.55555555555557</v>
      </c>
      <c r="H59" s="95">
        <f>+$H$39</f>
        <v>33.444444444444443</v>
      </c>
    </row>
    <row r="60" spans="1:8" ht="16.5" thickBot="1" x14ac:dyDescent="0.25">
      <c r="B60" s="2" t="s">
        <v>63</v>
      </c>
      <c r="C60" s="24">
        <f>SUM(C54:C59)</f>
        <v>142</v>
      </c>
      <c r="F60" s="105" t="s">
        <v>76</v>
      </c>
      <c r="G60" s="106">
        <f>G9</f>
        <v>10</v>
      </c>
      <c r="H60" s="106">
        <f>H9</f>
        <v>4</v>
      </c>
    </row>
    <row r="61" spans="1:8" ht="15.75" thickBot="1" x14ac:dyDescent="0.25">
      <c r="F61" s="96" t="s">
        <v>78</v>
      </c>
      <c r="G61" s="102">
        <f>+$C$60*G60/(H60+G60)</f>
        <v>101.42857142857143</v>
      </c>
      <c r="H61" s="102">
        <f>+$C$60*H60/(H60+G60)</f>
        <v>40.571428571428569</v>
      </c>
    </row>
    <row r="62" spans="1:8" ht="15.75" thickBot="1" x14ac:dyDescent="0.3">
      <c r="E62" s="117" t="s">
        <v>79</v>
      </c>
      <c r="F62" s="116" t="s">
        <v>73</v>
      </c>
      <c r="G62" s="114">
        <f>+G61+G59</f>
        <v>291.98412698412699</v>
      </c>
      <c r="H62" s="114">
        <f>+H61+H59</f>
        <v>74.015873015873012</v>
      </c>
    </row>
    <row r="63" spans="1:8" ht="15.75" thickBot="1" x14ac:dyDescent="0.25">
      <c r="D63" s="140" t="s">
        <v>77</v>
      </c>
      <c r="E63" s="141"/>
      <c r="F63" s="148"/>
      <c r="G63" s="107">
        <f>+G62/$G$16</f>
        <v>9.7328042328042326</v>
      </c>
      <c r="H63" s="108">
        <f>+H62/$H$16</f>
        <v>7.401587301587301</v>
      </c>
    </row>
    <row r="64" spans="1:8" ht="15" x14ac:dyDescent="0.25">
      <c r="D64" s="120" t="s">
        <v>83</v>
      </c>
      <c r="F64" s="110" t="s">
        <v>69</v>
      </c>
      <c r="G64" s="142">
        <f>+G63/H63</f>
        <v>1.3149617556651656</v>
      </c>
      <c r="H64" s="143"/>
    </row>
    <row r="65" spans="4:8" ht="15" x14ac:dyDescent="0.25">
      <c r="F65" s="110" t="s">
        <v>70</v>
      </c>
      <c r="G65" s="146">
        <f>+G63-H63</f>
        <v>2.3312169312169315</v>
      </c>
      <c r="H65" s="147"/>
    </row>
    <row r="68" spans="4:8" ht="13.5" thickBot="1" x14ac:dyDescent="0.25"/>
    <row r="69" spans="4:8" ht="16.5" thickBot="1" x14ac:dyDescent="0.25">
      <c r="E69" s="144" t="s">
        <v>41</v>
      </c>
      <c r="F69" s="145"/>
      <c r="G69" s="94">
        <f>+$G$39</f>
        <v>190.55555555555557</v>
      </c>
      <c r="H69" s="95">
        <f>+$H$39</f>
        <v>33.444444444444443</v>
      </c>
    </row>
    <row r="70" spans="4:8" ht="16.5" thickBot="1" x14ac:dyDescent="0.25">
      <c r="F70" s="124" t="s">
        <v>80</v>
      </c>
      <c r="G70" s="125">
        <f>+G69</f>
        <v>190.55555555555557</v>
      </c>
      <c r="H70" s="125">
        <f>+H69</f>
        <v>33.444444444444443</v>
      </c>
    </row>
    <row r="71" spans="4:8" ht="15.75" thickBot="1" x14ac:dyDescent="0.25">
      <c r="F71" s="96" t="s">
        <v>87</v>
      </c>
      <c r="G71" s="102">
        <f>+$C$60*G70/(H70+G70)</f>
        <v>120.79861111111111</v>
      </c>
      <c r="H71" s="102">
        <f>+$C$60*H70/(H70+G70)</f>
        <v>21.201388888888889</v>
      </c>
    </row>
    <row r="72" spans="4:8" ht="15.75" thickBot="1" x14ac:dyDescent="0.3">
      <c r="E72" s="117" t="s">
        <v>79</v>
      </c>
      <c r="F72" s="116" t="s">
        <v>73</v>
      </c>
      <c r="G72" s="114">
        <f>+G71+G69</f>
        <v>311.35416666666669</v>
      </c>
      <c r="H72" s="114">
        <f>+H71+H69</f>
        <v>54.645833333333329</v>
      </c>
    </row>
    <row r="73" spans="4:8" ht="15.75" thickBot="1" x14ac:dyDescent="0.25">
      <c r="D73" s="131" t="s">
        <v>86</v>
      </c>
      <c r="E73" s="132"/>
      <c r="F73" s="188"/>
      <c r="G73" s="121">
        <f>+G72/$G$16</f>
        <v>10.378472222222223</v>
      </c>
      <c r="H73" s="122">
        <f>+H72/$H$16</f>
        <v>5.4645833333333327</v>
      </c>
    </row>
    <row r="74" spans="4:8" ht="15" x14ac:dyDescent="0.25">
      <c r="D74" s="120" t="s">
        <v>84</v>
      </c>
      <c r="F74" s="123" t="s">
        <v>69</v>
      </c>
      <c r="G74" s="134">
        <f>+G73/H73</f>
        <v>1.8992248062015509</v>
      </c>
      <c r="H74" s="135"/>
    </row>
    <row r="75" spans="4:8" ht="15" x14ac:dyDescent="0.25">
      <c r="F75" s="123" t="s">
        <v>70</v>
      </c>
      <c r="G75" s="136">
        <f>+G73-H73</f>
        <v>4.9138888888888905</v>
      </c>
      <c r="H75" s="137"/>
    </row>
    <row r="77" spans="4:8" ht="18.75" x14ac:dyDescent="0.3">
      <c r="D77" s="118" t="s">
        <v>81</v>
      </c>
      <c r="E77" s="119"/>
      <c r="F77" s="119"/>
      <c r="G77" s="119"/>
    </row>
    <row r="81" spans="1:8" ht="18.75" x14ac:dyDescent="0.3">
      <c r="B81" s="118" t="s">
        <v>85</v>
      </c>
      <c r="C81" s="119"/>
      <c r="D81" s="119"/>
      <c r="E81" s="119"/>
      <c r="F81" s="119"/>
    </row>
    <row r="82" spans="1:8" ht="15" x14ac:dyDescent="0.2">
      <c r="E82" s="133" t="s">
        <v>91</v>
      </c>
      <c r="F82" s="133"/>
      <c r="G82" s="133" t="s">
        <v>88</v>
      </c>
      <c r="H82" s="133"/>
    </row>
    <row r="83" spans="1:8" ht="13.5" thickBot="1" x14ac:dyDescent="0.25">
      <c r="E83" s="126" t="s">
        <v>89</v>
      </c>
      <c r="F83" s="126" t="s">
        <v>90</v>
      </c>
      <c r="G83" s="126" t="s">
        <v>89</v>
      </c>
      <c r="H83" s="126" t="s">
        <v>90</v>
      </c>
    </row>
    <row r="84" spans="1:8" ht="16.5" thickBot="1" x14ac:dyDescent="0.3">
      <c r="A84" s="120" t="s">
        <v>82</v>
      </c>
      <c r="B84" s="138" t="s">
        <v>74</v>
      </c>
      <c r="C84" s="139"/>
      <c r="D84" s="139"/>
      <c r="E84" s="127">
        <v>12</v>
      </c>
      <c r="F84" s="127">
        <v>6</v>
      </c>
      <c r="G84" s="128">
        <f>+E84-G54</f>
        <v>1.3451178451178443</v>
      </c>
      <c r="H84" s="128">
        <f>+F84-H54</f>
        <v>1.3646464646464649</v>
      </c>
    </row>
    <row r="85" spans="1:8" ht="16.5" thickBot="1" x14ac:dyDescent="0.3">
      <c r="A85" s="120" t="s">
        <v>83</v>
      </c>
      <c r="B85" s="140" t="s">
        <v>77</v>
      </c>
      <c r="C85" s="141"/>
      <c r="D85" s="141"/>
      <c r="E85" s="127">
        <v>12</v>
      </c>
      <c r="F85" s="127">
        <v>6</v>
      </c>
      <c r="G85" s="129">
        <f>+E85-G63</f>
        <v>2.2671957671957674</v>
      </c>
      <c r="H85" s="130">
        <f>+F85-H63</f>
        <v>-1.401587301587301</v>
      </c>
    </row>
    <row r="86" spans="1:8" ht="16.5" thickBot="1" x14ac:dyDescent="0.3">
      <c r="A86" s="120" t="s">
        <v>84</v>
      </c>
      <c r="B86" s="131" t="s">
        <v>86</v>
      </c>
      <c r="C86" s="132"/>
      <c r="D86" s="132"/>
      <c r="E86" s="127">
        <v>12</v>
      </c>
      <c r="F86" s="127">
        <v>6</v>
      </c>
      <c r="G86" s="128">
        <f>+E86-G73</f>
        <v>1.6215277777777768</v>
      </c>
      <c r="H86" s="128">
        <f>+F86-H73</f>
        <v>0.53541666666666732</v>
      </c>
    </row>
  </sheetData>
  <mergeCells count="40">
    <mergeCell ref="D73:F73"/>
    <mergeCell ref="G55:H55"/>
    <mergeCell ref="G56:H56"/>
    <mergeCell ref="E69:F69"/>
    <mergeCell ref="E50:F50"/>
    <mergeCell ref="E49:F49"/>
    <mergeCell ref="D54:F54"/>
    <mergeCell ref="B49:C49"/>
    <mergeCell ref="G18:H18"/>
    <mergeCell ref="G19:H19"/>
    <mergeCell ref="G41:H41"/>
    <mergeCell ref="G42:H42"/>
    <mergeCell ref="D36:F39"/>
    <mergeCell ref="G34:H34"/>
    <mergeCell ref="G24:H24"/>
    <mergeCell ref="B23:D23"/>
    <mergeCell ref="G48:H48"/>
    <mergeCell ref="B31:F31"/>
    <mergeCell ref="D5:F5"/>
    <mergeCell ref="G5:H5"/>
    <mergeCell ref="D14:F14"/>
    <mergeCell ref="G14:H14"/>
    <mergeCell ref="B21:C21"/>
    <mergeCell ref="G64:H64"/>
    <mergeCell ref="E59:F59"/>
    <mergeCell ref="G65:H65"/>
    <mergeCell ref="D63:F63"/>
    <mergeCell ref="B26:F26"/>
    <mergeCell ref="B27:F27"/>
    <mergeCell ref="D34:F34"/>
    <mergeCell ref="B28:F28"/>
    <mergeCell ref="B29:F29"/>
    <mergeCell ref="B30:F30"/>
    <mergeCell ref="B86:D86"/>
    <mergeCell ref="E82:F82"/>
    <mergeCell ref="G82:H82"/>
    <mergeCell ref="G74:H74"/>
    <mergeCell ref="G75:H75"/>
    <mergeCell ref="B84:D84"/>
    <mergeCell ref="B85:D85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1 - Költségek termékenként</vt:lpstr>
      <vt:lpstr>Önköltség kalkulációk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Ferke György</dc:creator>
  <cp:lastModifiedBy>Fabricius</cp:lastModifiedBy>
  <dcterms:created xsi:type="dcterms:W3CDTF">2014-04-22T11:30:01Z</dcterms:created>
  <dcterms:modified xsi:type="dcterms:W3CDTF">2020-02-26T08:38:35Z</dcterms:modified>
</cp:coreProperties>
</file>